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ARROLLO\PAQUETE ADULTO MAYOR\"/>
    </mc:Choice>
  </mc:AlternateContent>
  <bookViews>
    <workbookView xWindow="0" yWindow="0" windowWidth="20490" windowHeight="7230" activeTab="1"/>
  </bookViews>
  <sheets>
    <sheet name="PRESUPUESTO OFICIAL" sheetId="2" r:id="rId1"/>
    <sheet name="PRESUPUESTO OFICIAL AUM" sheetId="3" r:id="rId2"/>
  </sheets>
  <definedNames>
    <definedName name="_xlnm.Print_Area" localSheetId="0">'PRESUPUESTO OFICIAL'!$A$1:$J$50</definedName>
    <definedName name="_xlnm.Print_Area" localSheetId="1">'PRESUPUESTO OFICIAL AUM'!$A$1:$J$50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6" i="3" l="1"/>
  <c r="H36" i="3"/>
  <c r="N36" i="3" s="1"/>
  <c r="N35" i="3"/>
  <c r="N37" i="3" s="1"/>
  <c r="J35" i="3"/>
  <c r="J37" i="3" s="1"/>
  <c r="I35" i="3"/>
  <c r="O35" i="3" s="1"/>
  <c r="H35" i="3"/>
  <c r="J31" i="3"/>
  <c r="H31" i="3"/>
  <c r="N31" i="3" s="1"/>
  <c r="J30" i="3"/>
  <c r="H30" i="3"/>
  <c r="N30" i="3" s="1"/>
  <c r="J29" i="3"/>
  <c r="H29" i="3"/>
  <c r="N29" i="3" s="1"/>
  <c r="J28" i="3"/>
  <c r="J32" i="3" s="1"/>
  <c r="J33" i="3" s="1"/>
  <c r="H28" i="3"/>
  <c r="N28" i="3" s="1"/>
  <c r="J25" i="3"/>
  <c r="H25" i="3"/>
  <c r="P25" i="3" s="1"/>
  <c r="J24" i="3"/>
  <c r="H24" i="3"/>
  <c r="P24" i="3" s="1"/>
  <c r="J23" i="3"/>
  <c r="H23" i="3"/>
  <c r="P23" i="3" s="1"/>
  <c r="J22" i="3"/>
  <c r="H22" i="3"/>
  <c r="P22" i="3" s="1"/>
  <c r="J21" i="3"/>
  <c r="H21" i="3"/>
  <c r="N21" i="3" s="1"/>
  <c r="Q20" i="3"/>
  <c r="P20" i="3"/>
  <c r="O20" i="3"/>
  <c r="N20" i="3"/>
  <c r="J20" i="3"/>
  <c r="R20" i="3" s="1"/>
  <c r="Q19" i="3"/>
  <c r="P19" i="3"/>
  <c r="O19" i="3"/>
  <c r="N19" i="3"/>
  <c r="J19" i="3"/>
  <c r="R19" i="3" s="1"/>
  <c r="J18" i="3"/>
  <c r="H18" i="3"/>
  <c r="P18" i="3" s="1"/>
  <c r="Q17" i="3"/>
  <c r="P17" i="3"/>
  <c r="J17" i="3"/>
  <c r="R17" i="3" s="1"/>
  <c r="J16" i="3"/>
  <c r="H16" i="3"/>
  <c r="P16" i="3" s="1"/>
  <c r="Q15" i="3"/>
  <c r="P15" i="3"/>
  <c r="O15" i="3"/>
  <c r="N15" i="3"/>
  <c r="J15" i="3"/>
  <c r="R15" i="3" s="1"/>
  <c r="J14" i="3"/>
  <c r="H14" i="3"/>
  <c r="P14" i="3" s="1"/>
  <c r="J13" i="3"/>
  <c r="H13" i="3"/>
  <c r="N13" i="3" s="1"/>
  <c r="O12" i="3"/>
  <c r="N12" i="3"/>
  <c r="J12" i="3"/>
  <c r="R12" i="3" s="1"/>
  <c r="N11" i="3"/>
  <c r="N26" i="3" s="1"/>
  <c r="N27" i="3" s="1"/>
  <c r="J11" i="3"/>
  <c r="I11" i="3"/>
  <c r="O11" i="3" s="1"/>
  <c r="H11" i="3"/>
  <c r="J10" i="3"/>
  <c r="J44" i="2"/>
  <c r="J43" i="2"/>
  <c r="R27" i="2"/>
  <c r="R26" i="2"/>
  <c r="R20" i="2"/>
  <c r="R19" i="2"/>
  <c r="R17" i="2"/>
  <c r="R15" i="2"/>
  <c r="J15" i="2"/>
  <c r="J17" i="2"/>
  <c r="R12" i="2"/>
  <c r="R10" i="2"/>
  <c r="Q27" i="2"/>
  <c r="Q26" i="2"/>
  <c r="Q25" i="2"/>
  <c r="Q24" i="2"/>
  <c r="Q23" i="2"/>
  <c r="Q22" i="2"/>
  <c r="Q18" i="2"/>
  <c r="Q16" i="2"/>
  <c r="Q14" i="2"/>
  <c r="P37" i="2"/>
  <c r="P33" i="2"/>
  <c r="P27" i="2"/>
  <c r="P26" i="2"/>
  <c r="P24" i="2"/>
  <c r="P23" i="2"/>
  <c r="P22" i="2"/>
  <c r="P18" i="2"/>
  <c r="P16" i="2"/>
  <c r="P14" i="2"/>
  <c r="J39" i="2"/>
  <c r="N40" i="2"/>
  <c r="O37" i="2"/>
  <c r="O36" i="2"/>
  <c r="O35" i="2"/>
  <c r="O33" i="2"/>
  <c r="O32" i="2"/>
  <c r="O31" i="2"/>
  <c r="O30" i="2"/>
  <c r="O29" i="2"/>
  <c r="O28" i="2"/>
  <c r="O27" i="2"/>
  <c r="O26" i="2"/>
  <c r="O21" i="2"/>
  <c r="O13" i="2"/>
  <c r="O11" i="2"/>
  <c r="N39" i="2"/>
  <c r="N37" i="2"/>
  <c r="N36" i="2"/>
  <c r="N35" i="2"/>
  <c r="N33" i="2"/>
  <c r="N32" i="2"/>
  <c r="N31" i="2"/>
  <c r="N30" i="2"/>
  <c r="N29" i="2"/>
  <c r="N28" i="2"/>
  <c r="N27" i="2"/>
  <c r="N26" i="2"/>
  <c r="N21" i="2"/>
  <c r="N13" i="2"/>
  <c r="H11" i="2"/>
  <c r="N11" i="2"/>
  <c r="J37" i="2"/>
  <c r="J36" i="2"/>
  <c r="J35" i="2"/>
  <c r="J33" i="2"/>
  <c r="J32" i="2"/>
  <c r="H21" i="2"/>
  <c r="H35" i="2"/>
  <c r="I35" i="2"/>
  <c r="J10" i="2"/>
  <c r="I18" i="3" l="1"/>
  <c r="Q18" i="3" s="1"/>
  <c r="I31" i="3"/>
  <c r="O31" i="3" s="1"/>
  <c r="N32" i="3"/>
  <c r="N33" i="3" s="1"/>
  <c r="N39" i="3" s="1"/>
  <c r="J39" i="3" s="1"/>
  <c r="I29" i="3"/>
  <c r="O29" i="3" s="1"/>
  <c r="I24" i="3"/>
  <c r="Q24" i="3" s="1"/>
  <c r="I22" i="3"/>
  <c r="Q22" i="3" s="1"/>
  <c r="I14" i="3"/>
  <c r="Q14" i="3" s="1"/>
  <c r="J26" i="3"/>
  <c r="I27" i="3" s="1"/>
  <c r="R10" i="3"/>
  <c r="R26" i="3" s="1"/>
  <c r="R27" i="3" s="1"/>
  <c r="J43" i="3" s="1"/>
  <c r="P26" i="3"/>
  <c r="P27" i="3" s="1"/>
  <c r="I13" i="3"/>
  <c r="O13" i="3" s="1"/>
  <c r="I16" i="3"/>
  <c r="Q16" i="3" s="1"/>
  <c r="I21" i="3"/>
  <c r="O21" i="3" s="1"/>
  <c r="I23" i="3"/>
  <c r="Q23" i="3" s="1"/>
  <c r="I25" i="3"/>
  <c r="Q25" i="3" s="1"/>
  <c r="I28" i="3"/>
  <c r="O28" i="3" s="1"/>
  <c r="I30" i="3"/>
  <c r="O30" i="3" s="1"/>
  <c r="I36" i="3"/>
  <c r="O36" i="3" s="1"/>
  <c r="O37" i="3" s="1"/>
  <c r="J26" i="2"/>
  <c r="I27" i="2" s="1"/>
  <c r="O26" i="3" l="1"/>
  <c r="O27" i="3" s="1"/>
  <c r="Q26" i="3"/>
  <c r="Q27" i="3" s="1"/>
  <c r="N42" i="3" s="1"/>
  <c r="N43" i="3"/>
  <c r="P37" i="3"/>
  <c r="O32" i="3"/>
  <c r="O33" i="3" s="1"/>
  <c r="P33" i="3" s="1"/>
  <c r="J41" i="3"/>
  <c r="N41" i="3"/>
  <c r="N40" i="3" l="1"/>
  <c r="J42" i="3"/>
  <c r="S27" i="3"/>
  <c r="J40" i="3"/>
  <c r="J44" i="3" s="1"/>
  <c r="N43" i="2" l="1"/>
  <c r="N41" i="2"/>
  <c r="I36" i="2"/>
  <c r="H36" i="2"/>
  <c r="J11" i="2"/>
  <c r="J12" i="2"/>
  <c r="J13" i="2"/>
  <c r="J14" i="2"/>
  <c r="J16" i="2"/>
  <c r="J18" i="2"/>
  <c r="J19" i="2"/>
  <c r="J20" i="2"/>
  <c r="J21" i="2"/>
  <c r="J22" i="2"/>
  <c r="J23" i="2"/>
  <c r="J24" i="2"/>
  <c r="J25" i="2"/>
  <c r="J42" i="2"/>
  <c r="Q15" i="2"/>
  <c r="Q17" i="2"/>
  <c r="Q19" i="2"/>
  <c r="Q20" i="2"/>
  <c r="P15" i="2"/>
  <c r="P17" i="2"/>
  <c r="P19" i="2"/>
  <c r="P20" i="2"/>
  <c r="P25" i="2"/>
  <c r="O12" i="2"/>
  <c r="O15" i="2"/>
  <c r="O19" i="2"/>
  <c r="O20" i="2"/>
  <c r="N12" i="2"/>
  <c r="N15" i="2"/>
  <c r="N19" i="2"/>
  <c r="N20" i="2"/>
  <c r="N42" i="2" l="1"/>
  <c r="J41" i="2"/>
  <c r="J29" i="2" l="1"/>
  <c r="J30" i="2"/>
  <c r="J31" i="2"/>
  <c r="J28" i="2"/>
  <c r="H29" i="2"/>
  <c r="I29" i="2" s="1"/>
  <c r="H30" i="2"/>
  <c r="I30" i="2" s="1"/>
  <c r="H31" i="2"/>
  <c r="I31" i="2" s="1"/>
  <c r="H28" i="2"/>
  <c r="I28" i="2" s="1"/>
  <c r="H22" i="2"/>
  <c r="H23" i="2"/>
  <c r="H24" i="2"/>
  <c r="I24" i="2" s="1"/>
  <c r="H25" i="2"/>
  <c r="I25" i="2" s="1"/>
  <c r="I21" i="2"/>
  <c r="H18" i="2"/>
  <c r="I18" i="2" s="1"/>
  <c r="H16" i="2"/>
  <c r="I16" i="2" s="1"/>
  <c r="H14" i="2"/>
  <c r="I14" i="2" s="1"/>
  <c r="H13" i="2"/>
  <c r="I13" i="2" s="1"/>
  <c r="I22" i="2"/>
  <c r="I23" i="2"/>
  <c r="I11" i="2"/>
  <c r="J40" i="2" l="1"/>
  <c r="S27" i="2"/>
</calcChain>
</file>

<file path=xl/sharedStrings.xml><?xml version="1.0" encoding="utf-8"?>
<sst xmlns="http://schemas.openxmlformats.org/spreadsheetml/2006/main" count="176" uniqueCount="63">
  <si>
    <t>Revisó y Aprobó: Secretaría Desarrollo Social Integral y Productivo</t>
  </si>
  <si>
    <t>Proyectó: Profesional de Apoyo SDSIP</t>
  </si>
  <si>
    <t>Yadira Escobar Heredia</t>
  </si>
  <si>
    <t>De conformidad a la comparacion y estudio de las cotizaciones presentadas y teniendo en cuenta las condiciones y especificaciones tecnicas requeridas para la satisfaccion de las necesidades de los administrados y en cumplimiento de la funcion publica por parte del Municipio. Las empresas cotizantes aclaran que las cotizaciones tienen el IVA incluido</t>
  </si>
  <si>
    <t>TOTAL CONTRATO DE SUMINISTRO</t>
  </si>
  <si>
    <t>TOTAL PROYECTO</t>
  </si>
  <si>
    <t>IVA 5%</t>
  </si>
  <si>
    <t>BASE GRAVABLE 19%</t>
  </si>
  <si>
    <t>Unidad</t>
  </si>
  <si>
    <t>Empaque Rotulado</t>
  </si>
  <si>
    <t>VR TOTAL</t>
  </si>
  <si>
    <t>UND</t>
  </si>
  <si>
    <t>DESCRIPCIÓN</t>
  </si>
  <si>
    <t>ITEM</t>
  </si>
  <si>
    <t>SUB TOTAL KIT DE ASEO</t>
  </si>
  <si>
    <t>Papel Higienico Mega Rollo</t>
  </si>
  <si>
    <t>Paquete</t>
  </si>
  <si>
    <t>Jabon de Baño *120Gr * 3Un</t>
  </si>
  <si>
    <t>Crema Dental Triple Accion *150ml</t>
  </si>
  <si>
    <t>SUB TOTAL PAQUETE NUTRICIONAL</t>
  </si>
  <si>
    <t>Galleta Leche*18 Un</t>
  </si>
  <si>
    <t>Lenteja*460Gr</t>
  </si>
  <si>
    <t>Frijol Bola Roja*460Gr</t>
  </si>
  <si>
    <t>Harina de Maiz*500Gr</t>
  </si>
  <si>
    <t>Arroz * 1000Gr</t>
  </si>
  <si>
    <t>Avena en Hojuelas*250Gr</t>
  </si>
  <si>
    <t>Leche en Polvo Entera*380Gr</t>
  </si>
  <si>
    <t>spaghetti * 1000Gr</t>
  </si>
  <si>
    <t>Aceite *1000cc</t>
  </si>
  <si>
    <t>Atun en Aceite*160</t>
  </si>
  <si>
    <t>Cubeta</t>
  </si>
  <si>
    <t>Cubeta Huevo</t>
  </si>
  <si>
    <t>IVA</t>
  </si>
  <si>
    <t>CANTIDAD</t>
  </si>
  <si>
    <t>UNIDAD</t>
  </si>
  <si>
    <t xml:space="preserve">DESCRIPCION </t>
  </si>
  <si>
    <t>OBJETO</t>
  </si>
  <si>
    <t>PRESUPUESTO GENERAL</t>
  </si>
  <si>
    <t>"Hato Corozal Alto y Sostenible"</t>
  </si>
  <si>
    <t xml:space="preserve">  ALCALDÍA MUNICIPAL DE HATO COROZAL</t>
  </si>
  <si>
    <t>DEPARTAMENTO DE CASANARE</t>
  </si>
  <si>
    <t>REPUBLICA DE COLOMBIA</t>
  </si>
  <si>
    <t>Panela *100 Gr</t>
  </si>
  <si>
    <t>Harina de trigo * 500grs</t>
  </si>
  <si>
    <t>Cholate *500grs</t>
  </si>
  <si>
    <t>Azucar*500grs</t>
  </si>
  <si>
    <t>galletas taco *3 sal *410grs</t>
  </si>
  <si>
    <t>jabon de lavar azul *300grs</t>
  </si>
  <si>
    <t>SUMINISTRO DE PAQUETES NUTRICIONALES A LA POBLACION VULNERABLE  ADULLTO MAYOR EN EL MUNICIPIO DE HATO COROZAL-CASANARE.</t>
  </si>
  <si>
    <t>Rosmira Saavedra vela</t>
  </si>
  <si>
    <t>VR IVA INCLUIDO</t>
  </si>
  <si>
    <t>VR ANTES DE IVA</t>
  </si>
  <si>
    <t xml:space="preserve">VR TOTAL PAQUETE NUTRICIONAL </t>
  </si>
  <si>
    <t>VR TOTAL KIT DE ASEO</t>
  </si>
  <si>
    <t>SUB TOTAL COMPLEMENTOS</t>
  </si>
  <si>
    <t>IVA 19%</t>
  </si>
  <si>
    <t>BASE GRAVABLE 5%</t>
  </si>
  <si>
    <t>SUB TOTAL PROYECTO</t>
  </si>
  <si>
    <t>EXCENTO</t>
  </si>
  <si>
    <t xml:space="preserve">VR  IVA </t>
  </si>
  <si>
    <t>CANT</t>
  </si>
  <si>
    <t>Empaque Rotulado: bolsa en en polipropileno, medida de 40 * 30 cm, estampada a dos tintas, amarre con zuncho</t>
  </si>
  <si>
    <t>Empaque Rotulado para paquete alimentario: bolsa en lona estampada a 3 tintas por una cara, con el logo de la administración municipal "hato corozal alto y sostenible", cocida con capacidad para mínimo 20 kilos. amarre con zuncho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</si>
</sst>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$&quot;\ #,##0_);[Red]\(&quot;$&quot;\ #,##0\)"/>
    <numFmt numFmtId="164" formatCode="_-&quot;$&quot;\ * #,##0_-;\-&quot;$&quot;\ * #,##0_-;_-&quot;$&quot;\ * &quot;-&quot;_-;_-@_-"/>
    <numFmt numFmtId="165" formatCode="_-* #,##0_-;\-* #,##0_-;_-* &quot;-&quot;_-;_-@_-"/>
    <numFmt numFmtId="166" formatCode="_-&quot;$&quot;\ * #,##0.00_-;\-&quot;$&quot;\ * #,##0.00_-;_-&quot;$&quot;\ * &quot;-&quot;??_-;_-@_-"/>
    <numFmt numFmtId="167" formatCode="_-&quot;$&quot;* #,##0_-;\-&quot;$&quot;* #,##0_-;_-&quot;$&quot;* &quot;-&quot;_-;_-@_-"/>
    <numFmt numFmtId="168" formatCode="_-&quot;$&quot;\ * #,##0_-;\-&quot;$&quot;\ * #,##0_-;_-&quot;$&quot;\ * &quot;-&quot;??_-;_-@_-"/>
    <numFmt numFmtId="169" formatCode="_(&quot;$&quot;* #,##0.00_);_(&quot;$&quot;* \(#,##0.00\);_(&quot;$&quot;* &quot;-&quot;??_);_(@_)"/>
    <numFmt numFmtId="170" formatCode="_([$$-240A]\ * #,##0_);_([$$-240A]\ * \(#,##0\);_([$$-240A]\ 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B050"/>
      <name val="Times New Roman"/>
      <family val="1"/>
    </font>
    <font>
      <sz val="11"/>
      <color rgb="FFFF0000"/>
      <name val="Times New Roman"/>
      <family val="1"/>
    </font>
    <font>
      <sz val="10"/>
      <name val="Arial"/>
      <family val="2"/>
    </font>
    <font>
      <sz val="11"/>
      <color rgb="FF00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9" fillId="0" borderId="0" applyFont="0" applyFill="0" applyBorder="0" applyAlignment="0" applyProtection="0"/>
  </cellStyleXfs>
  <cellXfs count="130">
    <xf numFmtId="0" fontId="0" fillId="0" borderId="0" xfId="0"/>
    <xf numFmtId="0" fontId="2" fillId="0" borderId="0" xfId="0" applyFont="1"/>
    <xf numFmtId="168" fontId="2" fillId="0" borderId="0" xfId="2" applyNumberFormat="1" applyFont="1"/>
    <xf numFmtId="168" fontId="3" fillId="0" borderId="0" xfId="2" applyNumberFormat="1" applyFont="1" applyFill="1"/>
    <xf numFmtId="165" fontId="2" fillId="0" borderId="0" xfId="0" applyNumberFormat="1" applyFont="1"/>
    <xf numFmtId="165" fontId="5" fillId="0" borderId="0" xfId="0" applyNumberFormat="1" applyFont="1" applyBorder="1" applyAlignment="1"/>
    <xf numFmtId="0" fontId="5" fillId="0" borderId="0" xfId="0" applyFont="1" applyBorder="1" applyAlignment="1"/>
    <xf numFmtId="0" fontId="2" fillId="0" borderId="0" xfId="0" applyFont="1" applyBorder="1"/>
    <xf numFmtId="165" fontId="2" fillId="0" borderId="0" xfId="1" applyFont="1" applyBorder="1"/>
    <xf numFmtId="0" fontId="2" fillId="0" borderId="1" xfId="0" applyFont="1" applyBorder="1"/>
    <xf numFmtId="165" fontId="5" fillId="0" borderId="0" xfId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65" fontId="2" fillId="0" borderId="1" xfId="1" applyFont="1" applyBorder="1" applyAlignment="1">
      <alignment horizontal="center" vertical="center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/>
    </xf>
    <xf numFmtId="0" fontId="2" fillId="0" borderId="1" xfId="0" applyFont="1" applyBorder="1" applyAlignment="1">
      <alignment wrapText="1"/>
    </xf>
    <xf numFmtId="168" fontId="2" fillId="0" borderId="0" xfId="2" applyNumberFormat="1" applyFont="1" applyFill="1"/>
    <xf numFmtId="0" fontId="2" fillId="0" borderId="0" xfId="0" applyFont="1" applyFill="1"/>
    <xf numFmtId="168" fontId="2" fillId="0" borderId="0" xfId="0" applyNumberFormat="1" applyFont="1" applyFill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8" fontId="4" fillId="0" borderId="7" xfId="2" applyNumberFormat="1" applyFont="1" applyFill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/>
    <xf numFmtId="0" fontId="5" fillId="0" borderId="1" xfId="0" applyFont="1" applyBorder="1" applyAlignment="1">
      <alignment horizontal="center"/>
    </xf>
    <xf numFmtId="170" fontId="3" fillId="3" borderId="1" xfId="5" applyNumberFormat="1" applyFont="1" applyFill="1" applyBorder="1" applyAlignment="1">
      <alignment horizontal="center" vertical="center"/>
    </xf>
    <xf numFmtId="6" fontId="6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6" fontId="10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168" fontId="5" fillId="0" borderId="6" xfId="2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6" fontId="10" fillId="0" borderId="1" xfId="0" applyNumberFormat="1" applyFont="1" applyBorder="1" applyAlignment="1">
      <alignment vertical="center" wrapText="1"/>
    </xf>
    <xf numFmtId="0" fontId="3" fillId="3" borderId="1" xfId="5" applyNumberFormat="1" applyFont="1" applyFill="1" applyBorder="1" applyAlignment="1">
      <alignment horizontal="center" vertical="center"/>
    </xf>
    <xf numFmtId="168" fontId="2" fillId="4" borderId="0" xfId="0" applyNumberFormat="1" applyFont="1" applyFill="1"/>
    <xf numFmtId="168" fontId="5" fillId="4" borderId="0" xfId="0" applyNumberFormat="1" applyFont="1" applyFill="1"/>
    <xf numFmtId="168" fontId="5" fillId="4" borderId="0" xfId="0" applyNumberFormat="1" applyFont="1" applyFill="1" applyBorder="1" applyAlignment="1"/>
    <xf numFmtId="168" fontId="2" fillId="0" borderId="0" xfId="2" applyNumberFormat="1" applyFont="1" applyFill="1" applyAlignment="1">
      <alignment horizontal="center" vertical="center" wrapText="1"/>
    </xf>
    <xf numFmtId="168" fontId="2" fillId="0" borderId="0" xfId="2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6" fontId="5" fillId="4" borderId="0" xfId="0" applyNumberFormat="1" applyFont="1" applyFill="1"/>
    <xf numFmtId="168" fontId="2" fillId="6" borderId="0" xfId="2" applyNumberFormat="1" applyFont="1" applyFill="1"/>
    <xf numFmtId="168" fontId="2" fillId="6" borderId="0" xfId="0" applyNumberFormat="1" applyFont="1" applyFill="1"/>
    <xf numFmtId="0" fontId="2" fillId="6" borderId="0" xfId="0" applyFont="1" applyFill="1"/>
    <xf numFmtId="168" fontId="7" fillId="6" borderId="0" xfId="2" applyNumberFormat="1" applyFont="1" applyFill="1"/>
    <xf numFmtId="168" fontId="2" fillId="7" borderId="0" xfId="2" applyNumberFormat="1" applyFont="1" applyFill="1"/>
    <xf numFmtId="168" fontId="2" fillId="7" borderId="0" xfId="0" applyNumberFormat="1" applyFont="1" applyFill="1"/>
    <xf numFmtId="6" fontId="2" fillId="7" borderId="0" xfId="0" applyNumberFormat="1" applyFont="1" applyFill="1"/>
    <xf numFmtId="0" fontId="2" fillId="7" borderId="0" xfId="0" applyFont="1" applyFill="1"/>
    <xf numFmtId="168" fontId="8" fillId="7" borderId="0" xfId="2" applyNumberFormat="1" applyFont="1" applyFill="1"/>
    <xf numFmtId="168" fontId="7" fillId="7" borderId="0" xfId="2" applyNumberFormat="1" applyFont="1" applyFill="1"/>
    <xf numFmtId="168" fontId="5" fillId="5" borderId="0" xfId="0" applyNumberFormat="1" applyFont="1" applyFill="1"/>
    <xf numFmtId="168" fontId="2" fillId="5" borderId="0" xfId="2" applyNumberFormat="1" applyFont="1" applyFill="1"/>
    <xf numFmtId="6" fontId="5" fillId="0" borderId="0" xfId="0" applyNumberFormat="1" applyFont="1" applyBorder="1" applyAlignment="1">
      <alignment horizontal="center"/>
    </xf>
    <xf numFmtId="168" fontId="5" fillId="0" borderId="0" xfId="0" applyNumberFormat="1" applyFont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5" xfId="0" applyFont="1" applyFill="1" applyBorder="1"/>
    <xf numFmtId="0" fontId="10" fillId="0" borderId="5" xfId="0" applyFont="1" applyFill="1" applyBorder="1" applyAlignment="1">
      <alignment horizontal="center" vertical="center" wrapText="1"/>
    </xf>
    <xf numFmtId="170" fontId="3" fillId="0" borderId="5" xfId="5" applyNumberFormat="1" applyFont="1" applyFill="1" applyBorder="1" applyAlignment="1">
      <alignment horizontal="center" vertical="center"/>
    </xf>
    <xf numFmtId="6" fontId="10" fillId="0" borderId="5" xfId="0" applyNumberFormat="1" applyFont="1" applyFill="1" applyBorder="1" applyAlignment="1">
      <alignment horizontal="center" vertical="center" wrapText="1"/>
    </xf>
    <xf numFmtId="164" fontId="10" fillId="0" borderId="5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10" fillId="0" borderId="1" xfId="0" applyFont="1" applyFill="1" applyBorder="1" applyAlignment="1">
      <alignment horizontal="center" vertical="center" wrapText="1"/>
    </xf>
    <xf numFmtId="170" fontId="3" fillId="0" borderId="1" xfId="5" applyNumberFormat="1" applyFont="1" applyFill="1" applyBorder="1" applyAlignment="1">
      <alignment horizontal="center" vertical="center"/>
    </xf>
    <xf numFmtId="6" fontId="10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68" fontId="5" fillId="0" borderId="1" xfId="0" applyNumberFormat="1" applyFont="1" applyBorder="1" applyAlignment="1">
      <alignment horizontal="center"/>
    </xf>
    <xf numFmtId="6" fontId="5" fillId="0" borderId="1" xfId="3" applyNumberFormat="1" applyFont="1" applyFill="1" applyBorder="1" applyAlignment="1">
      <alignment horizontal="center" vertical="center" wrapText="1"/>
    </xf>
    <xf numFmtId="167" fontId="5" fillId="0" borderId="1" xfId="3" applyFont="1" applyFill="1" applyBorder="1" applyAlignment="1">
      <alignment horizontal="center" vertical="center" wrapText="1"/>
    </xf>
    <xf numFmtId="167" fontId="5" fillId="0" borderId="20" xfId="3" applyFont="1" applyFill="1" applyBorder="1" applyAlignment="1">
      <alignment horizontal="center" vertical="center" wrapText="1"/>
    </xf>
    <xf numFmtId="168" fontId="5" fillId="0" borderId="1" xfId="2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6" fontId="8" fillId="0" borderId="1" xfId="0" applyNumberFormat="1" applyFont="1" applyFill="1" applyBorder="1" applyAlignment="1">
      <alignment horizontal="center" vertical="center" wrapText="1"/>
    </xf>
    <xf numFmtId="9" fontId="10" fillId="4" borderId="1" xfId="4" applyFont="1" applyFill="1" applyBorder="1" applyAlignment="1">
      <alignment horizontal="center" vertical="center" wrapText="1"/>
    </xf>
    <xf numFmtId="168" fontId="5" fillId="0" borderId="0" xfId="2" applyNumberFormat="1" applyFont="1" applyBorder="1" applyAlignment="1">
      <alignment horizontal="center"/>
    </xf>
    <xf numFmtId="9" fontId="10" fillId="8" borderId="1" xfId="4" applyFont="1" applyFill="1" applyBorder="1" applyAlignment="1">
      <alignment horizontal="center" vertical="center" wrapText="1"/>
    </xf>
    <xf numFmtId="9" fontId="10" fillId="9" borderId="1" xfId="4" applyFont="1" applyFill="1" applyBorder="1" applyAlignment="1">
      <alignment horizontal="center" vertical="center" wrapText="1"/>
    </xf>
    <xf numFmtId="168" fontId="5" fillId="5" borderId="0" xfId="0" applyNumberFormat="1" applyFont="1" applyFill="1" applyBorder="1" applyAlignment="1"/>
    <xf numFmtId="9" fontId="10" fillId="9" borderId="5" xfId="4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6" fontId="6" fillId="0" borderId="4" xfId="0" applyNumberFormat="1" applyFont="1" applyBorder="1" applyAlignment="1">
      <alignment horizontal="center" vertical="center" wrapText="1"/>
    </xf>
    <xf numFmtId="6" fontId="6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168" fontId="4" fillId="0" borderId="1" xfId="2" applyNumberFormat="1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6">
    <cellStyle name="Millares [0]" xfId="1" builtinId="6"/>
    <cellStyle name="Millares 3" xfId="5"/>
    <cellStyle name="Moneda" xfId="2" builtinId="4"/>
    <cellStyle name="Moneda [0]" xfId="3" builtinId="7"/>
    <cellStyle name="Normal" xfId="0" builtinId="0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32399</xdr:colOff>
      <xdr:row>0</xdr:row>
      <xdr:rowOff>55144</xdr:rowOff>
    </xdr:from>
    <xdr:ext cx="786751" cy="927914"/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399" y="55144"/>
          <a:ext cx="786751" cy="927914"/>
        </a:xfrm>
        <a:prstGeom prst="rect">
          <a:avLst/>
        </a:prstGeom>
      </xdr:spPr>
    </xdr:pic>
    <xdr:clientData/>
  </xdr:oneCellAnchor>
  <xdr:oneCellAnchor>
    <xdr:from>
      <xdr:col>8</xdr:col>
      <xdr:colOff>908384</xdr:colOff>
      <xdr:row>0</xdr:row>
      <xdr:rowOff>85724</xdr:rowOff>
    </xdr:from>
    <xdr:ext cx="812078" cy="857581"/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1509" y="85724"/>
          <a:ext cx="812078" cy="857581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32399</xdr:colOff>
      <xdr:row>0</xdr:row>
      <xdr:rowOff>55144</xdr:rowOff>
    </xdr:from>
    <xdr:ext cx="786751" cy="927914"/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599" y="55144"/>
          <a:ext cx="786751" cy="927914"/>
        </a:xfrm>
        <a:prstGeom prst="rect">
          <a:avLst/>
        </a:prstGeom>
      </xdr:spPr>
    </xdr:pic>
    <xdr:clientData/>
  </xdr:oneCellAnchor>
  <xdr:oneCellAnchor>
    <xdr:from>
      <xdr:col>8</xdr:col>
      <xdr:colOff>908384</xdr:colOff>
      <xdr:row>0</xdr:row>
      <xdr:rowOff>85724</xdr:rowOff>
    </xdr:from>
    <xdr:ext cx="812078" cy="857581"/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7734" y="85724"/>
          <a:ext cx="812078" cy="857581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0"/>
  <sheetViews>
    <sheetView view="pageBreakPreview" topLeftCell="A14" zoomScaleNormal="100" zoomScaleSheetLayoutView="100" workbookViewId="0">
      <selection activeCell="B27" sqref="B27:D27"/>
    </sheetView>
  </sheetViews>
  <sheetFormatPr baseColWidth="10" defaultRowHeight="15" x14ac:dyDescent="0.25"/>
  <cols>
    <col min="1" max="1" width="6.85546875" style="1" bestFit="1" customWidth="1"/>
    <col min="2" max="2" width="33.7109375" style="1" customWidth="1"/>
    <col min="3" max="3" width="7.140625" style="1" bestFit="1" customWidth="1"/>
    <col min="4" max="4" width="3" style="26" customWidth="1"/>
    <col min="5" max="5" width="9.7109375" style="26" customWidth="1"/>
    <col min="6" max="6" width="12.7109375" style="26" customWidth="1"/>
    <col min="7" max="7" width="4.85546875" style="26" bestFit="1" customWidth="1"/>
    <col min="8" max="8" width="17.5703125" style="26" customWidth="1"/>
    <col min="9" max="9" width="11.42578125" style="3" customWidth="1"/>
    <col min="10" max="10" width="15.42578125" style="2" customWidth="1"/>
    <col min="11" max="11" width="12.42578125" style="2" hidden="1" customWidth="1"/>
    <col min="12" max="12" width="0" style="2" hidden="1" customWidth="1"/>
    <col min="13" max="13" width="17.42578125" style="2" bestFit="1" customWidth="1"/>
    <col min="14" max="14" width="20.7109375" style="1" bestFit="1" customWidth="1"/>
    <col min="15" max="15" width="13.28515625" style="1" bestFit="1" customWidth="1"/>
    <col min="16" max="16" width="16.7109375" style="1" customWidth="1"/>
    <col min="17" max="17" width="13.28515625" style="1" bestFit="1" customWidth="1"/>
    <col min="18" max="18" width="20.5703125" style="1" customWidth="1"/>
    <col min="19" max="19" width="14.140625" style="2" bestFit="1" customWidth="1"/>
    <col min="20" max="20" width="19" style="2" bestFit="1" customWidth="1"/>
    <col min="21" max="16384" width="11.42578125" style="1"/>
  </cols>
  <sheetData>
    <row r="1" spans="1:20" x14ac:dyDescent="0.25">
      <c r="A1" s="109" t="s">
        <v>41</v>
      </c>
      <c r="B1" s="110"/>
      <c r="C1" s="110"/>
      <c r="D1" s="110"/>
      <c r="E1" s="110"/>
      <c r="F1" s="110"/>
      <c r="G1" s="110"/>
      <c r="H1" s="110"/>
      <c r="I1" s="110"/>
      <c r="J1" s="111"/>
    </row>
    <row r="2" spans="1:20" x14ac:dyDescent="0.25">
      <c r="A2" s="112" t="s">
        <v>40</v>
      </c>
      <c r="B2" s="113"/>
      <c r="C2" s="113"/>
      <c r="D2" s="113"/>
      <c r="E2" s="113"/>
      <c r="F2" s="113"/>
      <c r="G2" s="113"/>
      <c r="H2" s="113"/>
      <c r="I2" s="113"/>
      <c r="J2" s="114"/>
    </row>
    <row r="3" spans="1:20" x14ac:dyDescent="0.25">
      <c r="A3" s="112" t="s">
        <v>39</v>
      </c>
      <c r="B3" s="113"/>
      <c r="C3" s="113"/>
      <c r="D3" s="113"/>
      <c r="E3" s="113"/>
      <c r="F3" s="113"/>
      <c r="G3" s="113"/>
      <c r="H3" s="113"/>
      <c r="I3" s="113"/>
      <c r="J3" s="114"/>
    </row>
    <row r="4" spans="1:20" x14ac:dyDescent="0.25">
      <c r="A4" s="112" t="s">
        <v>38</v>
      </c>
      <c r="B4" s="113"/>
      <c r="C4" s="113"/>
      <c r="D4" s="113"/>
      <c r="E4" s="113"/>
      <c r="F4" s="113"/>
      <c r="G4" s="113"/>
      <c r="H4" s="113"/>
      <c r="I4" s="113"/>
      <c r="J4" s="114"/>
    </row>
    <row r="5" spans="1:20" ht="15.75" thickBot="1" x14ac:dyDescent="0.3">
      <c r="A5" s="115" t="s">
        <v>37</v>
      </c>
      <c r="B5" s="116"/>
      <c r="C5" s="116"/>
      <c r="D5" s="116"/>
      <c r="E5" s="116"/>
      <c r="F5" s="116"/>
      <c r="G5" s="116"/>
      <c r="H5" s="116"/>
      <c r="I5" s="116"/>
      <c r="J5" s="117"/>
    </row>
    <row r="6" spans="1:20" ht="15.75" thickBot="1" x14ac:dyDescent="0.3">
      <c r="A6" s="118" t="s">
        <v>36</v>
      </c>
      <c r="B6" s="119"/>
      <c r="C6" s="119"/>
      <c r="D6" s="119"/>
      <c r="E6" s="119"/>
      <c r="F6" s="119"/>
      <c r="G6" s="119"/>
      <c r="H6" s="119"/>
      <c r="I6" s="119"/>
      <c r="J6" s="120"/>
    </row>
    <row r="7" spans="1:20" ht="15" customHeight="1" x14ac:dyDescent="0.25">
      <c r="A7" s="121" t="s">
        <v>48</v>
      </c>
      <c r="B7" s="122"/>
      <c r="C7" s="122"/>
      <c r="D7" s="122"/>
      <c r="E7" s="122"/>
      <c r="F7" s="122"/>
      <c r="G7" s="122"/>
      <c r="H7" s="122"/>
      <c r="I7" s="122"/>
      <c r="J7" s="123"/>
    </row>
    <row r="8" spans="1:20" ht="27" customHeight="1" thickBot="1" x14ac:dyDescent="0.3">
      <c r="A8" s="124"/>
      <c r="B8" s="125"/>
      <c r="C8" s="125"/>
      <c r="D8" s="125"/>
      <c r="E8" s="125"/>
      <c r="F8" s="125"/>
      <c r="G8" s="125"/>
      <c r="H8" s="125"/>
      <c r="I8" s="125"/>
      <c r="J8" s="126"/>
    </row>
    <row r="9" spans="1:20" ht="38.25" customHeight="1" thickBot="1" x14ac:dyDescent="0.3">
      <c r="A9" s="23" t="s">
        <v>13</v>
      </c>
      <c r="B9" s="27" t="s">
        <v>35</v>
      </c>
      <c r="C9" s="127" t="s">
        <v>34</v>
      </c>
      <c r="D9" s="127"/>
      <c r="E9" s="27" t="s">
        <v>60</v>
      </c>
      <c r="F9" s="22" t="s">
        <v>50</v>
      </c>
      <c r="G9" s="27" t="s">
        <v>32</v>
      </c>
      <c r="H9" s="35" t="s">
        <v>51</v>
      </c>
      <c r="I9" s="21" t="s">
        <v>59</v>
      </c>
      <c r="J9" s="36" t="s">
        <v>10</v>
      </c>
      <c r="K9" s="16"/>
      <c r="L9" s="16"/>
      <c r="M9" s="16"/>
      <c r="N9" s="43" t="s">
        <v>7</v>
      </c>
      <c r="O9" s="44" t="s">
        <v>55</v>
      </c>
      <c r="P9" s="43" t="s">
        <v>56</v>
      </c>
      <c r="Q9" s="44" t="s">
        <v>6</v>
      </c>
      <c r="R9" s="45" t="s">
        <v>58</v>
      </c>
      <c r="S9" s="16"/>
      <c r="T9" s="16"/>
    </row>
    <row r="10" spans="1:20" s="54" customFormat="1" x14ac:dyDescent="0.25">
      <c r="A10" s="61">
        <v>1</v>
      </c>
      <c r="B10" s="62" t="s">
        <v>31</v>
      </c>
      <c r="C10" s="128" t="s">
        <v>30</v>
      </c>
      <c r="D10" s="128"/>
      <c r="E10" s="63">
        <v>1</v>
      </c>
      <c r="F10" s="64">
        <v>23352</v>
      </c>
      <c r="G10" s="91">
        <v>0</v>
      </c>
      <c r="H10" s="65"/>
      <c r="I10" s="66">
        <v>0</v>
      </c>
      <c r="J10" s="65">
        <f>F10*E10</f>
        <v>23352</v>
      </c>
      <c r="K10" s="51"/>
      <c r="L10" s="51"/>
      <c r="M10" s="51"/>
      <c r="N10" s="52"/>
      <c r="O10" s="52"/>
      <c r="P10" s="52"/>
      <c r="Q10" s="52"/>
      <c r="R10" s="53">
        <f>J10</f>
        <v>23352</v>
      </c>
      <c r="S10" s="51"/>
      <c r="T10" s="51"/>
    </row>
    <row r="11" spans="1:20" x14ac:dyDescent="0.25">
      <c r="A11" s="67">
        <v>2</v>
      </c>
      <c r="B11" s="68" t="s">
        <v>29</v>
      </c>
      <c r="C11" s="106" t="s">
        <v>8</v>
      </c>
      <c r="D11" s="106"/>
      <c r="E11" s="69">
        <v>2</v>
      </c>
      <c r="F11" s="70">
        <v>9313</v>
      </c>
      <c r="G11" s="86">
        <v>0.19</v>
      </c>
      <c r="H11" s="71">
        <f>F11/1.19</f>
        <v>7826.0504201680678</v>
      </c>
      <c r="I11" s="72">
        <f>F11-H11</f>
        <v>1486.9495798319322</v>
      </c>
      <c r="J11" s="65">
        <f t="shared" ref="J11:J25" si="0">F11*E11</f>
        <v>18626</v>
      </c>
      <c r="K11" s="16"/>
      <c r="L11" s="16"/>
      <c r="M11" s="16"/>
      <c r="N11" s="18">
        <f>H11*E11</f>
        <v>15652.100840336136</v>
      </c>
      <c r="O11" s="18">
        <f>I11*E11</f>
        <v>2973.8991596638643</v>
      </c>
      <c r="P11" s="18"/>
      <c r="Q11" s="18"/>
      <c r="R11" s="17"/>
      <c r="S11" s="16"/>
      <c r="T11" s="16"/>
    </row>
    <row r="12" spans="1:20" s="54" customFormat="1" x14ac:dyDescent="0.25">
      <c r="A12" s="67">
        <v>3</v>
      </c>
      <c r="B12" s="68" t="s">
        <v>42</v>
      </c>
      <c r="C12" s="106" t="s">
        <v>8</v>
      </c>
      <c r="D12" s="106"/>
      <c r="E12" s="69">
        <v>1</v>
      </c>
      <c r="F12" s="70">
        <v>5282</v>
      </c>
      <c r="G12" s="89">
        <v>0</v>
      </c>
      <c r="H12" s="71"/>
      <c r="I12" s="72"/>
      <c r="J12" s="65">
        <f t="shared" si="0"/>
        <v>5282</v>
      </c>
      <c r="K12" s="51"/>
      <c r="L12" s="51"/>
      <c r="M12" s="51"/>
      <c r="N12" s="52">
        <f t="shared" ref="N12:N20" si="1">H12*E12</f>
        <v>0</v>
      </c>
      <c r="O12" s="52">
        <f t="shared" ref="O12:O20" si="2">I12*E12</f>
        <v>0</v>
      </c>
      <c r="P12" s="52"/>
      <c r="Q12" s="52"/>
      <c r="R12" s="53">
        <f>J12</f>
        <v>5282</v>
      </c>
      <c r="S12" s="51"/>
      <c r="T12" s="51"/>
    </row>
    <row r="13" spans="1:20" x14ac:dyDescent="0.25">
      <c r="A13" s="67">
        <v>4</v>
      </c>
      <c r="B13" s="68" t="s">
        <v>28</v>
      </c>
      <c r="C13" s="106" t="s">
        <v>8</v>
      </c>
      <c r="D13" s="106"/>
      <c r="E13" s="69">
        <v>1</v>
      </c>
      <c r="F13" s="70">
        <v>17514</v>
      </c>
      <c r="G13" s="86">
        <v>0.19</v>
      </c>
      <c r="H13" s="71">
        <f t="shared" ref="H13" si="3">F13/1.19</f>
        <v>14717.64705882353</v>
      </c>
      <c r="I13" s="72">
        <f t="shared" ref="I13:I25" si="4">F13-H13</f>
        <v>2796.3529411764703</v>
      </c>
      <c r="J13" s="65">
        <f t="shared" si="0"/>
        <v>17514</v>
      </c>
      <c r="K13" s="16"/>
      <c r="L13" s="16"/>
      <c r="M13" s="16"/>
      <c r="N13" s="18">
        <f>H13*E13</f>
        <v>14717.64705882353</v>
      </c>
      <c r="O13" s="18">
        <f>I13*E13</f>
        <v>2796.3529411764703</v>
      </c>
      <c r="P13" s="18"/>
      <c r="Q13" s="18"/>
      <c r="R13" s="17"/>
      <c r="S13" s="16"/>
      <c r="T13" s="16"/>
    </row>
    <row r="14" spans="1:20" s="49" customFormat="1" x14ac:dyDescent="0.25">
      <c r="A14" s="67">
        <v>5</v>
      </c>
      <c r="B14" s="68" t="s">
        <v>27</v>
      </c>
      <c r="C14" s="106" t="s">
        <v>8</v>
      </c>
      <c r="D14" s="106"/>
      <c r="E14" s="69">
        <v>2</v>
      </c>
      <c r="F14" s="70">
        <v>2154.5</v>
      </c>
      <c r="G14" s="88">
        <v>0.05</v>
      </c>
      <c r="H14" s="71">
        <f>F14/1.05</f>
        <v>2051.9047619047619</v>
      </c>
      <c r="I14" s="72">
        <f t="shared" si="4"/>
        <v>102.59523809523807</v>
      </c>
      <c r="J14" s="65">
        <f t="shared" si="0"/>
        <v>4309</v>
      </c>
      <c r="K14" s="47"/>
      <c r="L14" s="47"/>
      <c r="M14" s="47"/>
      <c r="N14" s="48"/>
      <c r="O14" s="48"/>
      <c r="P14" s="48">
        <f>H14*E14</f>
        <v>4103.8095238095239</v>
      </c>
      <c r="Q14" s="48">
        <f>I14*E14</f>
        <v>205.19047619047615</v>
      </c>
      <c r="S14" s="47"/>
      <c r="T14" s="47"/>
    </row>
    <row r="15" spans="1:20" s="54" customFormat="1" x14ac:dyDescent="0.25">
      <c r="A15" s="67">
        <v>6</v>
      </c>
      <c r="B15" s="68" t="s">
        <v>26</v>
      </c>
      <c r="C15" s="106" t="s">
        <v>8</v>
      </c>
      <c r="D15" s="106"/>
      <c r="E15" s="69">
        <v>2</v>
      </c>
      <c r="F15" s="70">
        <v>13658.140000000001</v>
      </c>
      <c r="G15" s="89">
        <v>0</v>
      </c>
      <c r="H15" s="71"/>
      <c r="I15" s="72"/>
      <c r="J15" s="65">
        <f>F15*E15</f>
        <v>27316.280000000002</v>
      </c>
      <c r="K15" s="51"/>
      <c r="L15" s="51"/>
      <c r="M15" s="51"/>
      <c r="N15" s="52">
        <f t="shared" si="1"/>
        <v>0</v>
      </c>
      <c r="O15" s="52">
        <f t="shared" si="2"/>
        <v>0</v>
      </c>
      <c r="P15" s="52">
        <f t="shared" ref="P15:P25" si="5">H15*E15</f>
        <v>0</v>
      </c>
      <c r="Q15" s="52">
        <f t="shared" ref="Q15:Q20" si="6">I15*E15</f>
        <v>0</v>
      </c>
      <c r="R15" s="53">
        <f>J15</f>
        <v>27316.280000000002</v>
      </c>
      <c r="S15" s="51"/>
      <c r="T15" s="55"/>
    </row>
    <row r="16" spans="1:20" s="49" customFormat="1" x14ac:dyDescent="0.25">
      <c r="A16" s="67">
        <v>7</v>
      </c>
      <c r="B16" s="68" t="s">
        <v>25</v>
      </c>
      <c r="C16" s="106" t="s">
        <v>8</v>
      </c>
      <c r="D16" s="106"/>
      <c r="E16" s="69">
        <v>1</v>
      </c>
      <c r="F16" s="70">
        <v>3044.1000000000004</v>
      </c>
      <c r="G16" s="88">
        <v>0.05</v>
      </c>
      <c r="H16" s="71">
        <f>F16/1.05</f>
        <v>2899.1428571428573</v>
      </c>
      <c r="I16" s="72">
        <f t="shared" si="4"/>
        <v>144.95714285714303</v>
      </c>
      <c r="J16" s="65">
        <f t="shared" si="0"/>
        <v>3044.1000000000004</v>
      </c>
      <c r="K16" s="47"/>
      <c r="L16" s="47"/>
      <c r="M16" s="47"/>
      <c r="N16" s="48"/>
      <c r="O16" s="48"/>
      <c r="P16" s="48">
        <f>H16*E16</f>
        <v>2899.1428571428573</v>
      </c>
      <c r="Q16" s="48">
        <f>I16*E16</f>
        <v>144.95714285714303</v>
      </c>
      <c r="S16" s="47"/>
      <c r="T16" s="47"/>
    </row>
    <row r="17" spans="1:20" s="54" customFormat="1" x14ac:dyDescent="0.25">
      <c r="A17" s="67">
        <v>8</v>
      </c>
      <c r="B17" s="68" t="s">
        <v>24</v>
      </c>
      <c r="C17" s="106" t="s">
        <v>8</v>
      </c>
      <c r="D17" s="106"/>
      <c r="E17" s="69">
        <v>2</v>
      </c>
      <c r="F17" s="70">
        <v>4493.869999999999</v>
      </c>
      <c r="G17" s="89">
        <v>0</v>
      </c>
      <c r="H17" s="71"/>
      <c r="I17" s="72"/>
      <c r="J17" s="65">
        <f t="shared" si="0"/>
        <v>8987.739999999998</v>
      </c>
      <c r="K17" s="51"/>
      <c r="L17" s="55"/>
      <c r="M17" s="51"/>
      <c r="N17" s="52"/>
      <c r="O17" s="52"/>
      <c r="P17" s="52">
        <f t="shared" si="5"/>
        <v>0</v>
      </c>
      <c r="Q17" s="52">
        <f t="shared" si="6"/>
        <v>0</v>
      </c>
      <c r="R17" s="53">
        <f>J17</f>
        <v>8987.739999999998</v>
      </c>
      <c r="S17" s="55"/>
      <c r="T17" s="56"/>
    </row>
    <row r="18" spans="1:20" s="49" customFormat="1" x14ac:dyDescent="0.25">
      <c r="A18" s="67">
        <v>9</v>
      </c>
      <c r="B18" s="68" t="s">
        <v>23</v>
      </c>
      <c r="C18" s="106" t="s">
        <v>8</v>
      </c>
      <c r="D18" s="106"/>
      <c r="E18" s="69">
        <v>2</v>
      </c>
      <c r="F18" s="70">
        <v>2963.48</v>
      </c>
      <c r="G18" s="88">
        <v>0.05</v>
      </c>
      <c r="H18" s="71">
        <f>F18/1.05</f>
        <v>2822.3619047619045</v>
      </c>
      <c r="I18" s="72">
        <f t="shared" si="4"/>
        <v>141.11809523809552</v>
      </c>
      <c r="J18" s="65">
        <f t="shared" si="0"/>
        <v>5926.96</v>
      </c>
      <c r="K18" s="47"/>
      <c r="L18" s="47"/>
      <c r="M18" s="47"/>
      <c r="N18" s="48"/>
      <c r="O18" s="48"/>
      <c r="P18" s="48">
        <f>H18*E18</f>
        <v>5644.723809523809</v>
      </c>
      <c r="Q18" s="48">
        <f>I18*E18</f>
        <v>282.23619047619104</v>
      </c>
      <c r="S18" s="47"/>
      <c r="T18" s="50"/>
    </row>
    <row r="19" spans="1:20" s="54" customFormat="1" x14ac:dyDescent="0.25">
      <c r="A19" s="67">
        <v>10</v>
      </c>
      <c r="B19" s="68" t="s">
        <v>22</v>
      </c>
      <c r="C19" s="106" t="s">
        <v>8</v>
      </c>
      <c r="D19" s="106"/>
      <c r="E19" s="69">
        <v>2</v>
      </c>
      <c r="F19" s="70">
        <v>7394.7999999999993</v>
      </c>
      <c r="G19" s="89">
        <v>0</v>
      </c>
      <c r="H19" s="71"/>
      <c r="I19" s="72"/>
      <c r="J19" s="65">
        <f t="shared" si="0"/>
        <v>14789.599999999999</v>
      </c>
      <c r="K19" s="51"/>
      <c r="L19" s="51"/>
      <c r="M19" s="51"/>
      <c r="N19" s="52">
        <f t="shared" si="1"/>
        <v>0</v>
      </c>
      <c r="O19" s="52">
        <f t="shared" si="2"/>
        <v>0</v>
      </c>
      <c r="P19" s="52">
        <f t="shared" si="5"/>
        <v>0</v>
      </c>
      <c r="Q19" s="52">
        <f t="shared" si="6"/>
        <v>0</v>
      </c>
      <c r="R19" s="53">
        <f>J19</f>
        <v>14789.599999999999</v>
      </c>
      <c r="S19" s="51"/>
      <c r="T19" s="51"/>
    </row>
    <row r="20" spans="1:20" s="54" customFormat="1" x14ac:dyDescent="0.25">
      <c r="A20" s="67">
        <v>11</v>
      </c>
      <c r="B20" s="68" t="s">
        <v>21</v>
      </c>
      <c r="C20" s="106" t="s">
        <v>8</v>
      </c>
      <c r="D20" s="106"/>
      <c r="E20" s="69">
        <v>2</v>
      </c>
      <c r="F20" s="70">
        <v>4309</v>
      </c>
      <c r="G20" s="89">
        <v>0</v>
      </c>
      <c r="H20" s="71"/>
      <c r="I20" s="72"/>
      <c r="J20" s="65">
        <f t="shared" si="0"/>
        <v>8618</v>
      </c>
      <c r="K20" s="51"/>
      <c r="L20" s="51"/>
      <c r="M20" s="51"/>
      <c r="N20" s="52">
        <f t="shared" si="1"/>
        <v>0</v>
      </c>
      <c r="O20" s="52">
        <f t="shared" si="2"/>
        <v>0</v>
      </c>
      <c r="P20" s="52">
        <f t="shared" si="5"/>
        <v>0</v>
      </c>
      <c r="Q20" s="52">
        <f t="shared" si="6"/>
        <v>0</v>
      </c>
      <c r="R20" s="53">
        <f>J20</f>
        <v>8618</v>
      </c>
      <c r="S20" s="51"/>
      <c r="T20" s="51"/>
    </row>
    <row r="21" spans="1:20" x14ac:dyDescent="0.25">
      <c r="A21" s="67">
        <v>12</v>
      </c>
      <c r="B21" s="68" t="s">
        <v>20</v>
      </c>
      <c r="C21" s="106" t="s">
        <v>8</v>
      </c>
      <c r="D21" s="106"/>
      <c r="E21" s="69">
        <v>1</v>
      </c>
      <c r="F21" s="70">
        <v>9424.2000000000007</v>
      </c>
      <c r="G21" s="86">
        <v>0.19</v>
      </c>
      <c r="H21" s="85">
        <f>F21/1.19</f>
        <v>7919.495798319329</v>
      </c>
      <c r="I21" s="72">
        <f t="shared" si="4"/>
        <v>1504.7042016806718</v>
      </c>
      <c r="J21" s="65">
        <f t="shared" si="0"/>
        <v>9424.2000000000007</v>
      </c>
      <c r="K21" s="16"/>
      <c r="L21" s="16"/>
      <c r="M21" s="16"/>
      <c r="N21" s="18">
        <f>H21*E21</f>
        <v>7919.495798319329</v>
      </c>
      <c r="O21" s="18">
        <f>I21*E21</f>
        <v>1504.7042016806718</v>
      </c>
      <c r="P21" s="18"/>
      <c r="Q21" s="18"/>
      <c r="R21" s="17"/>
      <c r="S21" s="16"/>
      <c r="T21" s="16"/>
    </row>
    <row r="22" spans="1:20" s="49" customFormat="1" x14ac:dyDescent="0.25">
      <c r="A22" s="67">
        <v>13</v>
      </c>
      <c r="B22" s="68" t="s">
        <v>43</v>
      </c>
      <c r="C22" s="106" t="s">
        <v>8</v>
      </c>
      <c r="D22" s="106"/>
      <c r="E22" s="69">
        <v>2</v>
      </c>
      <c r="F22" s="70">
        <v>5004</v>
      </c>
      <c r="G22" s="88">
        <v>0.05</v>
      </c>
      <c r="H22" s="71">
        <f t="shared" ref="H22:H25" si="7">F22/1.05</f>
        <v>4765.7142857142853</v>
      </c>
      <c r="I22" s="72">
        <f t="shared" si="4"/>
        <v>238.28571428571468</v>
      </c>
      <c r="J22" s="65">
        <f t="shared" si="0"/>
        <v>10008</v>
      </c>
      <c r="K22" s="47"/>
      <c r="L22" s="47"/>
      <c r="M22" s="47"/>
      <c r="N22" s="48"/>
      <c r="O22" s="48"/>
      <c r="P22" s="48">
        <f>H22*E22</f>
        <v>9531.4285714285706</v>
      </c>
      <c r="Q22" s="48">
        <f>I22*E22</f>
        <v>476.57142857142935</v>
      </c>
      <c r="S22" s="47"/>
      <c r="T22" s="47"/>
    </row>
    <row r="23" spans="1:20" s="49" customFormat="1" x14ac:dyDescent="0.25">
      <c r="A23" s="67">
        <v>14</v>
      </c>
      <c r="B23" s="68" t="s">
        <v>44</v>
      </c>
      <c r="C23" s="106" t="s">
        <v>8</v>
      </c>
      <c r="D23" s="106"/>
      <c r="E23" s="69">
        <v>1</v>
      </c>
      <c r="F23" s="70">
        <v>10634.89</v>
      </c>
      <c r="G23" s="88">
        <v>0.05</v>
      </c>
      <c r="H23" s="71">
        <f t="shared" si="7"/>
        <v>10128.466666666665</v>
      </c>
      <c r="I23" s="72">
        <f t="shared" si="4"/>
        <v>506.42333333333409</v>
      </c>
      <c r="J23" s="65">
        <f t="shared" si="0"/>
        <v>10634.89</v>
      </c>
      <c r="K23" s="47"/>
      <c r="L23" s="47"/>
      <c r="M23" s="47"/>
      <c r="N23" s="48"/>
      <c r="O23" s="48"/>
      <c r="P23" s="48">
        <f>H23*E23</f>
        <v>10128.466666666665</v>
      </c>
      <c r="Q23" s="48">
        <f>I23*E23</f>
        <v>506.42333333333409</v>
      </c>
      <c r="S23" s="47"/>
      <c r="T23" s="47"/>
    </row>
    <row r="24" spans="1:20" s="49" customFormat="1" x14ac:dyDescent="0.25">
      <c r="A24" s="67">
        <v>15</v>
      </c>
      <c r="B24" s="68" t="s">
        <v>45</v>
      </c>
      <c r="C24" s="106" t="s">
        <v>8</v>
      </c>
      <c r="D24" s="106"/>
      <c r="E24" s="69">
        <v>2</v>
      </c>
      <c r="F24" s="70">
        <v>5421</v>
      </c>
      <c r="G24" s="88">
        <v>0.05</v>
      </c>
      <c r="H24" s="71">
        <f t="shared" si="7"/>
        <v>5162.8571428571422</v>
      </c>
      <c r="I24" s="72">
        <f t="shared" si="4"/>
        <v>258.14285714285779</v>
      </c>
      <c r="J24" s="65">
        <f t="shared" si="0"/>
        <v>10842</v>
      </c>
      <c r="K24" s="47"/>
      <c r="L24" s="47"/>
      <c r="M24" s="47"/>
      <c r="N24" s="48"/>
      <c r="O24" s="48"/>
      <c r="P24" s="48">
        <f>H24*E24</f>
        <v>10325.714285714284</v>
      </c>
      <c r="Q24" s="48">
        <f>I24*E24</f>
        <v>516.28571428571558</v>
      </c>
      <c r="S24" s="47"/>
      <c r="T24" s="47"/>
    </row>
    <row r="25" spans="1:20" s="49" customFormat="1" x14ac:dyDescent="0.25">
      <c r="A25" s="67">
        <v>16</v>
      </c>
      <c r="B25" s="68" t="s">
        <v>46</v>
      </c>
      <c r="C25" s="106" t="s">
        <v>8</v>
      </c>
      <c r="D25" s="106"/>
      <c r="E25" s="69">
        <v>1</v>
      </c>
      <c r="F25" s="70">
        <v>7575.5</v>
      </c>
      <c r="G25" s="88">
        <v>0.05</v>
      </c>
      <c r="H25" s="71">
        <f t="shared" si="7"/>
        <v>7214.7619047619046</v>
      </c>
      <c r="I25" s="72">
        <f t="shared" si="4"/>
        <v>360.73809523809541</v>
      </c>
      <c r="J25" s="65">
        <f t="shared" si="0"/>
        <v>7575.5</v>
      </c>
      <c r="K25" s="47"/>
      <c r="L25" s="47"/>
      <c r="M25" s="47"/>
      <c r="N25" s="48"/>
      <c r="O25" s="48"/>
      <c r="P25" s="48">
        <f t="shared" si="5"/>
        <v>7214.7619047619046</v>
      </c>
      <c r="Q25" s="48">
        <f>I25*E25</f>
        <v>360.73809523809541</v>
      </c>
      <c r="S25" s="47"/>
      <c r="T25" s="47"/>
    </row>
    <row r="26" spans="1:20" x14ac:dyDescent="0.25">
      <c r="A26" s="25"/>
      <c r="B26" s="101" t="s">
        <v>52</v>
      </c>
      <c r="C26" s="92"/>
      <c r="D26" s="92"/>
      <c r="E26" s="92"/>
      <c r="F26" s="92"/>
      <c r="G26" s="92"/>
      <c r="H26" s="92"/>
      <c r="I26" s="93"/>
      <c r="J26" s="31">
        <f>SUM(J10:J25)</f>
        <v>186250.27000000002</v>
      </c>
      <c r="K26" s="16"/>
      <c r="L26" s="16"/>
      <c r="M26" s="16"/>
      <c r="N26" s="40">
        <f>SUM(N10:N25)</f>
        <v>38289.243697478996</v>
      </c>
      <c r="O26" s="40">
        <f>SUM(O10:O25)</f>
        <v>7274.9563025210064</v>
      </c>
      <c r="P26" s="41">
        <f>P25+P24+P23+P22+P18+P16+P14</f>
        <v>49848.047619047618</v>
      </c>
      <c r="Q26" s="41">
        <f>SUM(Q14:Q25)</f>
        <v>2492.4023809523846</v>
      </c>
      <c r="R26" s="46">
        <f>SUM(R10:R25)</f>
        <v>88345.62</v>
      </c>
      <c r="S26" s="16"/>
      <c r="T26" s="16"/>
    </row>
    <row r="27" spans="1:20" x14ac:dyDescent="0.25">
      <c r="A27" s="9"/>
      <c r="B27" s="107" t="s">
        <v>19</v>
      </c>
      <c r="C27" s="107"/>
      <c r="D27" s="107"/>
      <c r="E27" s="101">
        <v>850</v>
      </c>
      <c r="F27" s="92"/>
      <c r="G27" s="92"/>
      <c r="H27" s="93"/>
      <c r="I27" s="108">
        <f>J26*E27</f>
        <v>158312729.50000003</v>
      </c>
      <c r="J27" s="108"/>
      <c r="K27" s="16"/>
      <c r="L27" s="16"/>
      <c r="M27" s="16"/>
      <c r="N27" s="41">
        <f>N26*E27</f>
        <v>32545857.142857146</v>
      </c>
      <c r="O27" s="41">
        <f>O26*E27</f>
        <v>6183712.8571428554</v>
      </c>
      <c r="P27" s="41">
        <f>P26*E27</f>
        <v>42370840.476190478</v>
      </c>
      <c r="Q27" s="41">
        <f>Q26*E27</f>
        <v>2118542.023809527</v>
      </c>
      <c r="R27" s="46">
        <f>R26*E27</f>
        <v>75093777</v>
      </c>
      <c r="S27" s="58">
        <f>SUM(N27:R27)</f>
        <v>158312729.5</v>
      </c>
      <c r="T27" s="16"/>
    </row>
    <row r="28" spans="1:20" x14ac:dyDescent="0.25">
      <c r="A28" s="25">
        <v>17</v>
      </c>
      <c r="B28" s="9" t="s">
        <v>18</v>
      </c>
      <c r="C28" s="96" t="s">
        <v>8</v>
      </c>
      <c r="D28" s="96"/>
      <c r="E28" s="32">
        <v>1</v>
      </c>
      <c r="F28" s="30">
        <v>13900</v>
      </c>
      <c r="G28" s="86">
        <v>0.19</v>
      </c>
      <c r="H28" s="33">
        <f>F28/1.19</f>
        <v>11680.672268907563</v>
      </c>
      <c r="I28" s="38">
        <f>F28-H28</f>
        <v>2219.3277310924368</v>
      </c>
      <c r="J28" s="33">
        <f>F28*E28</f>
        <v>13900</v>
      </c>
      <c r="K28" s="16"/>
      <c r="L28" s="16"/>
      <c r="M28" s="16"/>
      <c r="N28" s="18">
        <f>H28*E28</f>
        <v>11680.672268907563</v>
      </c>
      <c r="O28" s="18">
        <f>I28*E28</f>
        <v>2219.3277310924368</v>
      </c>
      <c r="P28" s="18"/>
      <c r="Q28" s="18"/>
      <c r="R28" s="17"/>
      <c r="S28" s="16"/>
      <c r="T28" s="16"/>
    </row>
    <row r="29" spans="1:20" x14ac:dyDescent="0.25">
      <c r="A29" s="25">
        <v>18</v>
      </c>
      <c r="B29" s="9" t="s">
        <v>47</v>
      </c>
      <c r="C29" s="96" t="s">
        <v>8</v>
      </c>
      <c r="D29" s="96"/>
      <c r="E29" s="32">
        <v>1</v>
      </c>
      <c r="F29" s="30">
        <v>2686.5546215099998</v>
      </c>
      <c r="G29" s="86">
        <v>0.19</v>
      </c>
      <c r="H29" s="33">
        <f t="shared" ref="H29:H31" si="8">F29/1.19</f>
        <v>2257.6089256386554</v>
      </c>
      <c r="I29" s="38">
        <f t="shared" ref="I29:I31" si="9">F29-H29</f>
        <v>428.94569587134447</v>
      </c>
      <c r="J29" s="33">
        <f t="shared" ref="J29:J31" si="10">F29*E29</f>
        <v>2686.5546215099998</v>
      </c>
      <c r="K29" s="16"/>
      <c r="L29" s="16"/>
      <c r="M29" s="16"/>
      <c r="N29" s="18">
        <f>H29*E29</f>
        <v>2257.6089256386554</v>
      </c>
      <c r="O29" s="18">
        <f>I29*E29</f>
        <v>428.94569587134447</v>
      </c>
      <c r="P29" s="18"/>
      <c r="Q29" s="18"/>
      <c r="R29" s="17"/>
      <c r="S29" s="16"/>
      <c r="T29" s="16"/>
    </row>
    <row r="30" spans="1:20" x14ac:dyDescent="0.25">
      <c r="A30" s="25">
        <v>19</v>
      </c>
      <c r="B30" s="9" t="s">
        <v>17</v>
      </c>
      <c r="C30" s="96" t="s">
        <v>8</v>
      </c>
      <c r="D30" s="96"/>
      <c r="E30" s="32">
        <v>1</v>
      </c>
      <c r="F30" s="30">
        <v>3614</v>
      </c>
      <c r="G30" s="86">
        <v>0.19</v>
      </c>
      <c r="H30" s="33">
        <f t="shared" si="8"/>
        <v>3036.9747899159665</v>
      </c>
      <c r="I30" s="38">
        <f t="shared" si="9"/>
        <v>577.02521008403346</v>
      </c>
      <c r="J30" s="33">
        <f t="shared" si="10"/>
        <v>3614</v>
      </c>
      <c r="K30" s="16"/>
      <c r="L30" s="16"/>
      <c r="M30" s="16"/>
      <c r="N30" s="18">
        <f>H30*E30</f>
        <v>3036.9747899159665</v>
      </c>
      <c r="O30" s="18">
        <f>I30*E30</f>
        <v>577.02521008403346</v>
      </c>
      <c r="P30" s="18"/>
      <c r="Q30" s="18"/>
      <c r="R30" s="17"/>
      <c r="S30" s="16"/>
      <c r="T30" s="16"/>
    </row>
    <row r="31" spans="1:20" x14ac:dyDescent="0.25">
      <c r="A31" s="25">
        <v>20</v>
      </c>
      <c r="B31" s="9" t="s">
        <v>15</v>
      </c>
      <c r="C31" s="96" t="s">
        <v>16</v>
      </c>
      <c r="D31" s="96"/>
      <c r="E31" s="32">
        <v>1</v>
      </c>
      <c r="F31" s="30">
        <v>3461.1000000000004</v>
      </c>
      <c r="G31" s="86">
        <v>0.19</v>
      </c>
      <c r="H31" s="33">
        <f t="shared" si="8"/>
        <v>2908.4873949579837</v>
      </c>
      <c r="I31" s="38">
        <f t="shared" si="9"/>
        <v>552.61260504201664</v>
      </c>
      <c r="J31" s="33">
        <f t="shared" si="10"/>
        <v>3461.1000000000004</v>
      </c>
      <c r="K31" s="16"/>
      <c r="L31" s="16"/>
      <c r="M31" s="16"/>
      <c r="N31" s="18">
        <f>H31*E31</f>
        <v>2908.4873949579837</v>
      </c>
      <c r="O31" s="18">
        <f>I31*E31</f>
        <v>552.61260504201664</v>
      </c>
      <c r="P31" s="18"/>
      <c r="Q31" s="18"/>
      <c r="R31" s="17"/>
      <c r="S31" s="16"/>
      <c r="T31" s="16"/>
    </row>
    <row r="32" spans="1:20" x14ac:dyDescent="0.25">
      <c r="A32" s="37"/>
      <c r="B32" s="92" t="s">
        <v>53</v>
      </c>
      <c r="C32" s="92"/>
      <c r="D32" s="92"/>
      <c r="E32" s="92"/>
      <c r="F32" s="92"/>
      <c r="G32" s="92"/>
      <c r="H32" s="92"/>
      <c r="I32" s="93"/>
      <c r="J32" s="31">
        <f>SUM(J28:J31)</f>
        <v>23661.654621510002</v>
      </c>
      <c r="K32" s="16"/>
      <c r="L32" s="16"/>
      <c r="M32" s="16"/>
      <c r="N32" s="40">
        <f>SUM(N28:N31)</f>
        <v>19883.743379420172</v>
      </c>
      <c r="O32" s="40">
        <f>SUM(O28:O31)</f>
        <v>3777.9112420898314</v>
      </c>
      <c r="P32" s="18"/>
      <c r="Q32" s="18"/>
      <c r="R32" s="17"/>
      <c r="S32" s="16"/>
      <c r="T32" s="16"/>
    </row>
    <row r="33" spans="1:20" x14ac:dyDescent="0.25">
      <c r="A33" s="28"/>
      <c r="B33" s="92" t="s">
        <v>14</v>
      </c>
      <c r="C33" s="92"/>
      <c r="D33" s="92"/>
      <c r="E33" s="92"/>
      <c r="F33" s="92"/>
      <c r="G33" s="93"/>
      <c r="H33" s="94">
        <v>850</v>
      </c>
      <c r="I33" s="95"/>
      <c r="J33" s="73">
        <f>H33*J32</f>
        <v>20112406.428283501</v>
      </c>
      <c r="K33" s="16"/>
      <c r="L33" s="16"/>
      <c r="M33" s="16"/>
      <c r="N33" s="41">
        <f>N32*H33</f>
        <v>16901181.872507147</v>
      </c>
      <c r="O33" s="41">
        <f>O32*H33</f>
        <v>3211224.5557763567</v>
      </c>
      <c r="P33" s="57">
        <f>O33+N33</f>
        <v>20112406.428283505</v>
      </c>
      <c r="Q33" s="18"/>
      <c r="R33" s="17"/>
      <c r="S33" s="16"/>
      <c r="T33" s="16"/>
    </row>
    <row r="34" spans="1:20" x14ac:dyDescent="0.25">
      <c r="A34" s="20" t="s">
        <v>13</v>
      </c>
      <c r="B34" s="20" t="s">
        <v>12</v>
      </c>
      <c r="C34" s="97" t="s">
        <v>11</v>
      </c>
      <c r="D34" s="98"/>
      <c r="E34" s="19" t="s">
        <v>33</v>
      </c>
      <c r="F34" s="19"/>
      <c r="G34" s="19"/>
      <c r="H34" s="19"/>
      <c r="I34" s="24"/>
      <c r="J34" s="29" t="s">
        <v>10</v>
      </c>
      <c r="K34" s="16"/>
      <c r="L34" s="16"/>
      <c r="M34" s="16"/>
      <c r="N34" s="18"/>
      <c r="O34" s="18"/>
      <c r="P34" s="18"/>
      <c r="Q34" s="17"/>
      <c r="R34" s="17"/>
      <c r="S34" s="16"/>
      <c r="T34" s="16"/>
    </row>
    <row r="35" spans="1:20" x14ac:dyDescent="0.25">
      <c r="A35" s="25">
        <v>21</v>
      </c>
      <c r="B35" s="15" t="s">
        <v>9</v>
      </c>
      <c r="C35" s="99" t="s">
        <v>8</v>
      </c>
      <c r="D35" s="100"/>
      <c r="E35" s="39">
        <v>850</v>
      </c>
      <c r="F35" s="12">
        <v>3475</v>
      </c>
      <c r="G35" s="86">
        <v>0.19</v>
      </c>
      <c r="H35" s="33">
        <f>F35/1.19</f>
        <v>2920.1680672268908</v>
      </c>
      <c r="I35" s="34">
        <f>F35-H35</f>
        <v>554.8319327731092</v>
      </c>
      <c r="J35" s="33">
        <f>E35*F35</f>
        <v>2953750</v>
      </c>
      <c r="L35" s="14"/>
      <c r="M35" s="13"/>
      <c r="N35" s="18">
        <f>H35*E35</f>
        <v>2482142.8571428573</v>
      </c>
      <c r="O35" s="18">
        <f>I35*E35</f>
        <v>471607.14285714284</v>
      </c>
      <c r="P35" s="8"/>
      <c r="Q35" s="8"/>
    </row>
    <row r="36" spans="1:20" x14ac:dyDescent="0.25">
      <c r="A36" s="25">
        <v>22</v>
      </c>
      <c r="B36" s="15" t="s">
        <v>9</v>
      </c>
      <c r="C36" s="99" t="s">
        <v>8</v>
      </c>
      <c r="D36" s="100"/>
      <c r="E36" s="39">
        <v>850</v>
      </c>
      <c r="F36" s="12">
        <v>4587</v>
      </c>
      <c r="G36" s="86">
        <v>0.19</v>
      </c>
      <c r="H36" s="33">
        <f>F36/1.19</f>
        <v>3854.6218487394958</v>
      </c>
      <c r="I36" s="34">
        <f>F36-H36</f>
        <v>732.37815126050418</v>
      </c>
      <c r="J36" s="33">
        <f>E36*F36</f>
        <v>3898950</v>
      </c>
      <c r="L36" s="14"/>
      <c r="M36" s="13"/>
      <c r="N36" s="18">
        <f>H36*E36</f>
        <v>3276428.5714285714</v>
      </c>
      <c r="O36" s="18">
        <f>I36*E36</f>
        <v>622521.42857142852</v>
      </c>
      <c r="P36" s="8"/>
      <c r="Q36" s="8"/>
    </row>
    <row r="37" spans="1:20" x14ac:dyDescent="0.25">
      <c r="A37" s="25"/>
      <c r="B37" s="101" t="s">
        <v>54</v>
      </c>
      <c r="C37" s="92"/>
      <c r="D37" s="92"/>
      <c r="E37" s="92"/>
      <c r="F37" s="92"/>
      <c r="G37" s="92"/>
      <c r="H37" s="92"/>
      <c r="I37" s="93"/>
      <c r="J37" s="31">
        <f>SUM(J35:J36)</f>
        <v>6852700</v>
      </c>
      <c r="L37" s="6"/>
      <c r="M37" s="6"/>
      <c r="N37" s="42">
        <f>SUM(N35:N36)</f>
        <v>5758571.4285714291</v>
      </c>
      <c r="O37" s="42">
        <f>SUM(O35:O36)</f>
        <v>1094128.5714285714</v>
      </c>
      <c r="P37" s="90">
        <f>N37+O37</f>
        <v>6852700</v>
      </c>
      <c r="Q37" s="6"/>
    </row>
    <row r="38" spans="1:20" x14ac:dyDescent="0.25">
      <c r="A38" s="9"/>
      <c r="B38" s="107" t="s">
        <v>57</v>
      </c>
      <c r="C38" s="107"/>
      <c r="D38" s="107"/>
      <c r="E38" s="107"/>
      <c r="F38" s="107"/>
      <c r="G38" s="107"/>
      <c r="H38" s="107"/>
      <c r="I38" s="107"/>
      <c r="J38" s="74"/>
      <c r="L38" s="11"/>
      <c r="M38" s="11"/>
      <c r="N38" s="11"/>
      <c r="O38" s="10"/>
      <c r="P38" s="10"/>
      <c r="Q38" s="10"/>
    </row>
    <row r="39" spans="1:20" x14ac:dyDescent="0.25">
      <c r="A39" s="9"/>
      <c r="B39" s="101" t="s">
        <v>7</v>
      </c>
      <c r="C39" s="92"/>
      <c r="D39" s="92"/>
      <c r="E39" s="92"/>
      <c r="F39" s="92"/>
      <c r="G39" s="92"/>
      <c r="H39" s="92"/>
      <c r="I39" s="93"/>
      <c r="J39" s="75">
        <f>+N39</f>
        <v>55205610.443935722</v>
      </c>
      <c r="L39" s="11"/>
      <c r="M39" s="87"/>
      <c r="N39" s="60">
        <f>N37+N33+N27</f>
        <v>55205610.443935722</v>
      </c>
      <c r="O39" s="10"/>
      <c r="P39" s="10"/>
      <c r="Q39" s="10"/>
    </row>
    <row r="40" spans="1:20" x14ac:dyDescent="0.25">
      <c r="A40" s="9"/>
      <c r="B40" s="101" t="s">
        <v>55</v>
      </c>
      <c r="C40" s="92"/>
      <c r="D40" s="92"/>
      <c r="E40" s="92"/>
      <c r="F40" s="92"/>
      <c r="G40" s="92"/>
      <c r="H40" s="92"/>
      <c r="I40" s="93"/>
      <c r="J40" s="75">
        <f>O37+O33+O27</f>
        <v>10489065.984347783</v>
      </c>
      <c r="L40" s="11"/>
      <c r="M40" s="11"/>
      <c r="N40" s="60">
        <f>O37+O33+O27</f>
        <v>10489065.984347783</v>
      </c>
      <c r="O40" s="10"/>
      <c r="P40" s="10"/>
      <c r="Q40" s="10"/>
    </row>
    <row r="41" spans="1:20" x14ac:dyDescent="0.25">
      <c r="A41" s="9"/>
      <c r="B41" s="101" t="s">
        <v>56</v>
      </c>
      <c r="C41" s="92"/>
      <c r="D41" s="92"/>
      <c r="E41" s="92"/>
      <c r="F41" s="92"/>
      <c r="G41" s="92"/>
      <c r="H41" s="92"/>
      <c r="I41" s="93"/>
      <c r="J41" s="75">
        <f>P27</f>
        <v>42370840.476190478</v>
      </c>
      <c r="L41" s="11"/>
      <c r="M41" s="11"/>
      <c r="N41" s="60">
        <f>P27</f>
        <v>42370840.476190478</v>
      </c>
      <c r="O41" s="10"/>
      <c r="P41" s="10"/>
      <c r="Q41" s="10"/>
    </row>
    <row r="42" spans="1:20" x14ac:dyDescent="0.25">
      <c r="A42" s="9"/>
      <c r="B42" s="101" t="s">
        <v>6</v>
      </c>
      <c r="C42" s="92"/>
      <c r="D42" s="92"/>
      <c r="E42" s="92"/>
      <c r="F42" s="92"/>
      <c r="G42" s="92"/>
      <c r="H42" s="92"/>
      <c r="I42" s="93"/>
      <c r="J42" s="76">
        <f>Q27</f>
        <v>2118542.023809527</v>
      </c>
      <c r="L42" s="11"/>
      <c r="M42" s="11"/>
      <c r="N42" s="60">
        <f>Q27</f>
        <v>2118542.023809527</v>
      </c>
      <c r="O42" s="10"/>
      <c r="P42" s="10"/>
      <c r="Q42" s="10"/>
    </row>
    <row r="43" spans="1:20" x14ac:dyDescent="0.25">
      <c r="A43" s="9"/>
      <c r="B43" s="101" t="s">
        <v>58</v>
      </c>
      <c r="C43" s="92"/>
      <c r="D43" s="92"/>
      <c r="E43" s="92"/>
      <c r="F43" s="92"/>
      <c r="G43" s="92"/>
      <c r="H43" s="92"/>
      <c r="I43" s="93"/>
      <c r="J43" s="76">
        <f>R27</f>
        <v>75093777</v>
      </c>
      <c r="L43" s="11"/>
      <c r="M43" s="11"/>
      <c r="N43" s="59">
        <f>R27</f>
        <v>75093777</v>
      </c>
      <c r="O43" s="10"/>
      <c r="P43" s="10"/>
      <c r="Q43" s="10"/>
    </row>
    <row r="44" spans="1:20" x14ac:dyDescent="0.25">
      <c r="A44" s="9"/>
      <c r="B44" s="101" t="s">
        <v>5</v>
      </c>
      <c r="C44" s="92"/>
      <c r="D44" s="92"/>
      <c r="E44" s="92"/>
      <c r="F44" s="92"/>
      <c r="G44" s="92"/>
      <c r="H44" s="92"/>
      <c r="I44" s="93"/>
      <c r="J44" s="77">
        <f>SUM(J39:J43)</f>
        <v>185277835.92828351</v>
      </c>
      <c r="L44" s="11"/>
      <c r="M44" s="11"/>
      <c r="N44" s="11"/>
      <c r="O44" s="10"/>
      <c r="P44" s="10"/>
      <c r="Q44" s="10"/>
    </row>
    <row r="45" spans="1:20" x14ac:dyDescent="0.25">
      <c r="A45" s="103" t="s">
        <v>4</v>
      </c>
      <c r="B45" s="103"/>
      <c r="C45" s="103"/>
      <c r="D45" s="103"/>
      <c r="E45" s="103"/>
      <c r="F45" s="103"/>
      <c r="G45" s="103"/>
      <c r="H45" s="103"/>
      <c r="I45" s="103"/>
      <c r="J45" s="103"/>
      <c r="L45" s="7"/>
      <c r="M45" s="7"/>
      <c r="N45" s="7"/>
      <c r="O45" s="8"/>
      <c r="P45" s="8"/>
      <c r="Q45" s="8"/>
    </row>
    <row r="46" spans="1:20" ht="15" customHeight="1" x14ac:dyDescent="0.25">
      <c r="A46" s="104" t="s">
        <v>3</v>
      </c>
      <c r="B46" s="104"/>
      <c r="C46" s="104"/>
      <c r="D46" s="104"/>
      <c r="E46" s="104"/>
      <c r="F46" s="104"/>
      <c r="G46" s="104"/>
      <c r="H46" s="104"/>
      <c r="I46" s="104"/>
      <c r="J46" s="104"/>
      <c r="L46" s="6"/>
      <c r="M46" s="7"/>
      <c r="N46" s="6"/>
      <c r="O46" s="6"/>
      <c r="P46" s="6"/>
      <c r="Q46" s="5"/>
    </row>
    <row r="47" spans="1:20" ht="52.5" customHeight="1" x14ac:dyDescent="0.25">
      <c r="A47" s="104"/>
      <c r="B47" s="104"/>
      <c r="C47" s="104"/>
      <c r="D47" s="104"/>
      <c r="E47" s="104"/>
      <c r="F47" s="104"/>
      <c r="G47" s="104"/>
      <c r="H47" s="104"/>
      <c r="I47" s="104"/>
      <c r="J47" s="104"/>
      <c r="L47" s="6"/>
      <c r="M47" s="6"/>
      <c r="N47" s="6"/>
      <c r="O47" s="6"/>
      <c r="P47" s="6"/>
      <c r="Q47" s="5"/>
    </row>
    <row r="48" spans="1:20" ht="47.25" customHeight="1" x14ac:dyDescent="0.25">
      <c r="A48" s="104"/>
      <c r="B48" s="104"/>
      <c r="C48" s="104"/>
      <c r="D48" s="104"/>
      <c r="E48" s="104"/>
      <c r="F48" s="104"/>
      <c r="G48" s="104"/>
      <c r="H48" s="104"/>
      <c r="I48" s="104"/>
      <c r="J48" s="104"/>
    </row>
    <row r="49" spans="1:17" x14ac:dyDescent="0.25">
      <c r="A49" s="105" t="s">
        <v>49</v>
      </c>
      <c r="B49" s="105"/>
      <c r="C49" s="105" t="s">
        <v>2</v>
      </c>
      <c r="D49" s="105"/>
      <c r="E49" s="105"/>
      <c r="F49" s="105"/>
      <c r="G49" s="105"/>
      <c r="H49" s="105"/>
      <c r="I49" s="105"/>
      <c r="J49" s="105"/>
      <c r="O49" s="129"/>
      <c r="P49" s="129"/>
      <c r="Q49" s="2"/>
    </row>
    <row r="50" spans="1:17" x14ac:dyDescent="0.25">
      <c r="A50" s="102" t="s">
        <v>1</v>
      </c>
      <c r="B50" s="102"/>
      <c r="C50" s="102" t="s">
        <v>0</v>
      </c>
      <c r="D50" s="102"/>
      <c r="E50" s="102"/>
      <c r="F50" s="102"/>
      <c r="G50" s="102"/>
      <c r="H50" s="102"/>
      <c r="I50" s="102"/>
      <c r="J50" s="102"/>
      <c r="Q50" s="4"/>
    </row>
  </sheetData>
  <mergeCells count="54">
    <mergeCell ref="O49:P49"/>
    <mergeCell ref="A49:B49"/>
    <mergeCell ref="B38:I38"/>
    <mergeCell ref="B44:I44"/>
    <mergeCell ref="B40:I40"/>
    <mergeCell ref="B43:I43"/>
    <mergeCell ref="B39:I39"/>
    <mergeCell ref="B41:I41"/>
    <mergeCell ref="B42:I42"/>
    <mergeCell ref="A6:J6"/>
    <mergeCell ref="A7:J8"/>
    <mergeCell ref="C17:D17"/>
    <mergeCell ref="C18:D18"/>
    <mergeCell ref="C19:D19"/>
    <mergeCell ref="C9:D9"/>
    <mergeCell ref="C16:D16"/>
    <mergeCell ref="C10:D10"/>
    <mergeCell ref="C11:D11"/>
    <mergeCell ref="C12:D12"/>
    <mergeCell ref="C13:D13"/>
    <mergeCell ref="C14:D14"/>
    <mergeCell ref="C15:D15"/>
    <mergeCell ref="A1:J1"/>
    <mergeCell ref="A2:J2"/>
    <mergeCell ref="A3:J3"/>
    <mergeCell ref="A4:J4"/>
    <mergeCell ref="A5:J5"/>
    <mergeCell ref="C20:D20"/>
    <mergeCell ref="C21:D21"/>
    <mergeCell ref="E27:H27"/>
    <mergeCell ref="B27:D27"/>
    <mergeCell ref="I27:J27"/>
    <mergeCell ref="C22:D22"/>
    <mergeCell ref="C23:D23"/>
    <mergeCell ref="C24:D24"/>
    <mergeCell ref="C25:D25"/>
    <mergeCell ref="B26:I26"/>
    <mergeCell ref="C34:D34"/>
    <mergeCell ref="C35:D35"/>
    <mergeCell ref="C36:D36"/>
    <mergeCell ref="B37:I37"/>
    <mergeCell ref="A50:B50"/>
    <mergeCell ref="A45:J45"/>
    <mergeCell ref="A46:J47"/>
    <mergeCell ref="A48:J48"/>
    <mergeCell ref="C49:J49"/>
    <mergeCell ref="C50:J50"/>
    <mergeCell ref="B32:I32"/>
    <mergeCell ref="H33:I33"/>
    <mergeCell ref="C28:D28"/>
    <mergeCell ref="C29:D29"/>
    <mergeCell ref="C30:D30"/>
    <mergeCell ref="C31:D31"/>
    <mergeCell ref="B33:G33"/>
  </mergeCells>
  <pageMargins left="0.25" right="0.25" top="0.75" bottom="0.75" header="0.3" footer="0.3"/>
  <pageSetup paperSize="9" fitToHeight="0" orientation="landscape" horizontalDpi="0" verticalDpi="0" r:id="rId1"/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0"/>
  <sheetViews>
    <sheetView tabSelected="1" view="pageBreakPreview" topLeftCell="A39" zoomScaleNormal="100" zoomScaleSheetLayoutView="100" workbookViewId="0">
      <selection activeCell="A48" sqref="A48:J48"/>
    </sheetView>
  </sheetViews>
  <sheetFormatPr baseColWidth="10" defaultRowHeight="15" x14ac:dyDescent="0.25"/>
  <cols>
    <col min="1" max="1" width="6.85546875" style="1" bestFit="1" customWidth="1"/>
    <col min="2" max="2" width="33.7109375" style="1" customWidth="1"/>
    <col min="3" max="3" width="7.140625" style="1" bestFit="1" customWidth="1"/>
    <col min="4" max="4" width="3" style="83" customWidth="1"/>
    <col min="5" max="5" width="9.7109375" style="83" customWidth="1"/>
    <col min="6" max="6" width="12.7109375" style="83" customWidth="1"/>
    <col min="7" max="7" width="4.85546875" style="83" bestFit="1" customWidth="1"/>
    <col min="8" max="8" width="17.5703125" style="83" customWidth="1"/>
    <col min="9" max="9" width="11.42578125" style="3" customWidth="1"/>
    <col min="10" max="10" width="15.42578125" style="2" customWidth="1"/>
    <col min="11" max="11" width="12.42578125" style="2" hidden="1" customWidth="1"/>
    <col min="12" max="12" width="0" style="2" hidden="1" customWidth="1"/>
    <col min="13" max="13" width="17.42578125" style="2" bestFit="1" customWidth="1"/>
    <col min="14" max="14" width="20.7109375" style="1" bestFit="1" customWidth="1"/>
    <col min="15" max="15" width="13.28515625" style="1" bestFit="1" customWidth="1"/>
    <col min="16" max="16" width="16.7109375" style="1" customWidth="1"/>
    <col min="17" max="17" width="13.28515625" style="1" bestFit="1" customWidth="1"/>
    <col min="18" max="18" width="20.5703125" style="1" customWidth="1"/>
    <col min="19" max="19" width="14.140625" style="2" bestFit="1" customWidth="1"/>
    <col min="20" max="20" width="19" style="2" bestFit="1" customWidth="1"/>
    <col min="21" max="16384" width="11.42578125" style="1"/>
  </cols>
  <sheetData>
    <row r="1" spans="1:20" x14ac:dyDescent="0.25">
      <c r="A1" s="109" t="s">
        <v>41</v>
      </c>
      <c r="B1" s="110"/>
      <c r="C1" s="110"/>
      <c r="D1" s="110"/>
      <c r="E1" s="110"/>
      <c r="F1" s="110"/>
      <c r="G1" s="110"/>
      <c r="H1" s="110"/>
      <c r="I1" s="110"/>
      <c r="J1" s="111"/>
    </row>
    <row r="2" spans="1:20" x14ac:dyDescent="0.25">
      <c r="A2" s="112" t="s">
        <v>40</v>
      </c>
      <c r="B2" s="113"/>
      <c r="C2" s="113"/>
      <c r="D2" s="113"/>
      <c r="E2" s="113"/>
      <c r="F2" s="113"/>
      <c r="G2" s="113"/>
      <c r="H2" s="113"/>
      <c r="I2" s="113"/>
      <c r="J2" s="114"/>
    </row>
    <row r="3" spans="1:20" x14ac:dyDescent="0.25">
      <c r="A3" s="112" t="s">
        <v>39</v>
      </c>
      <c r="B3" s="113"/>
      <c r="C3" s="113"/>
      <c r="D3" s="113"/>
      <c r="E3" s="113"/>
      <c r="F3" s="113"/>
      <c r="G3" s="113"/>
      <c r="H3" s="113"/>
      <c r="I3" s="113"/>
      <c r="J3" s="114"/>
    </row>
    <row r="4" spans="1:20" x14ac:dyDescent="0.25">
      <c r="A4" s="112" t="s">
        <v>38</v>
      </c>
      <c r="B4" s="113"/>
      <c r="C4" s="113"/>
      <c r="D4" s="113"/>
      <c r="E4" s="113"/>
      <c r="F4" s="113"/>
      <c r="G4" s="113"/>
      <c r="H4" s="113"/>
      <c r="I4" s="113"/>
      <c r="J4" s="114"/>
    </row>
    <row r="5" spans="1:20" ht="15.75" thickBot="1" x14ac:dyDescent="0.3">
      <c r="A5" s="115" t="s">
        <v>37</v>
      </c>
      <c r="B5" s="116"/>
      <c r="C5" s="116"/>
      <c r="D5" s="116"/>
      <c r="E5" s="116"/>
      <c r="F5" s="116"/>
      <c r="G5" s="116"/>
      <c r="H5" s="116"/>
      <c r="I5" s="116"/>
      <c r="J5" s="117"/>
    </row>
    <row r="6" spans="1:20" ht="15.75" thickBot="1" x14ac:dyDescent="0.3">
      <c r="A6" s="118" t="s">
        <v>36</v>
      </c>
      <c r="B6" s="119"/>
      <c r="C6" s="119"/>
      <c r="D6" s="119"/>
      <c r="E6" s="119"/>
      <c r="F6" s="119"/>
      <c r="G6" s="119"/>
      <c r="H6" s="119"/>
      <c r="I6" s="119"/>
      <c r="J6" s="120"/>
    </row>
    <row r="7" spans="1:20" ht="15" customHeight="1" x14ac:dyDescent="0.25">
      <c r="A7" s="121" t="s">
        <v>48</v>
      </c>
      <c r="B7" s="122"/>
      <c r="C7" s="122"/>
      <c r="D7" s="122"/>
      <c r="E7" s="122"/>
      <c r="F7" s="122"/>
      <c r="G7" s="122"/>
      <c r="H7" s="122"/>
      <c r="I7" s="122"/>
      <c r="J7" s="123"/>
    </row>
    <row r="8" spans="1:20" ht="27" customHeight="1" thickBot="1" x14ac:dyDescent="0.3">
      <c r="A8" s="124"/>
      <c r="B8" s="125"/>
      <c r="C8" s="125"/>
      <c r="D8" s="125"/>
      <c r="E8" s="125"/>
      <c r="F8" s="125"/>
      <c r="G8" s="125"/>
      <c r="H8" s="125"/>
      <c r="I8" s="125"/>
      <c r="J8" s="126"/>
    </row>
    <row r="9" spans="1:20" ht="38.25" customHeight="1" thickBot="1" x14ac:dyDescent="0.3">
      <c r="A9" s="23" t="s">
        <v>13</v>
      </c>
      <c r="B9" s="81" t="s">
        <v>35</v>
      </c>
      <c r="C9" s="127" t="s">
        <v>34</v>
      </c>
      <c r="D9" s="127"/>
      <c r="E9" s="81" t="s">
        <v>60</v>
      </c>
      <c r="F9" s="22" t="s">
        <v>50</v>
      </c>
      <c r="G9" s="81" t="s">
        <v>32</v>
      </c>
      <c r="H9" s="35" t="s">
        <v>51</v>
      </c>
      <c r="I9" s="21" t="s">
        <v>59</v>
      </c>
      <c r="J9" s="36" t="s">
        <v>10</v>
      </c>
      <c r="K9" s="16"/>
      <c r="L9" s="16"/>
      <c r="M9" s="16"/>
      <c r="N9" s="43" t="s">
        <v>7</v>
      </c>
      <c r="O9" s="44" t="s">
        <v>55</v>
      </c>
      <c r="P9" s="43" t="s">
        <v>56</v>
      </c>
      <c r="Q9" s="44" t="s">
        <v>6</v>
      </c>
      <c r="R9" s="45" t="s">
        <v>58</v>
      </c>
      <c r="S9" s="16"/>
      <c r="T9" s="16"/>
    </row>
    <row r="10" spans="1:20" s="54" customFormat="1" x14ac:dyDescent="0.25">
      <c r="A10" s="82">
        <v>1</v>
      </c>
      <c r="B10" s="62" t="s">
        <v>31</v>
      </c>
      <c r="C10" s="128" t="s">
        <v>30</v>
      </c>
      <c r="D10" s="128"/>
      <c r="E10" s="63">
        <v>1</v>
      </c>
      <c r="F10" s="64">
        <v>24350</v>
      </c>
      <c r="G10" s="91">
        <v>0</v>
      </c>
      <c r="H10" s="65"/>
      <c r="I10" s="66">
        <v>0</v>
      </c>
      <c r="J10" s="65">
        <f>F10*E10</f>
        <v>24350</v>
      </c>
      <c r="K10" s="51"/>
      <c r="L10" s="51"/>
      <c r="M10" s="51"/>
      <c r="N10" s="52"/>
      <c r="O10" s="52"/>
      <c r="P10" s="52"/>
      <c r="Q10" s="52"/>
      <c r="R10" s="53">
        <f>J10</f>
        <v>24350</v>
      </c>
      <c r="S10" s="51"/>
      <c r="T10" s="51"/>
    </row>
    <row r="11" spans="1:20" x14ac:dyDescent="0.25">
      <c r="A11" s="79">
        <v>2</v>
      </c>
      <c r="B11" s="68" t="s">
        <v>29</v>
      </c>
      <c r="C11" s="106" t="s">
        <v>8</v>
      </c>
      <c r="D11" s="106"/>
      <c r="E11" s="69">
        <v>2</v>
      </c>
      <c r="F11" s="70">
        <v>9850</v>
      </c>
      <c r="G11" s="86">
        <v>0.19</v>
      </c>
      <c r="H11" s="71">
        <f>F11/1.19</f>
        <v>8277.310924369749</v>
      </c>
      <c r="I11" s="72">
        <f>F11-H11</f>
        <v>1572.689075630251</v>
      </c>
      <c r="J11" s="65">
        <f t="shared" ref="J11:J25" si="0">F11*E11</f>
        <v>19700</v>
      </c>
      <c r="K11" s="16"/>
      <c r="L11" s="16"/>
      <c r="M11" s="16"/>
      <c r="N11" s="18">
        <f>H11*E11</f>
        <v>16554.621848739498</v>
      </c>
      <c r="O11" s="18">
        <f>I11*E11</f>
        <v>3145.3781512605019</v>
      </c>
      <c r="P11" s="18"/>
      <c r="Q11" s="18"/>
      <c r="R11" s="17"/>
      <c r="S11" s="16"/>
      <c r="T11" s="16"/>
    </row>
    <row r="12" spans="1:20" s="54" customFormat="1" x14ac:dyDescent="0.25">
      <c r="A12" s="79">
        <v>3</v>
      </c>
      <c r="B12" s="68" t="s">
        <v>42</v>
      </c>
      <c r="C12" s="106" t="s">
        <v>8</v>
      </c>
      <c r="D12" s="106"/>
      <c r="E12" s="69">
        <v>1</v>
      </c>
      <c r="F12" s="70">
        <v>6250</v>
      </c>
      <c r="G12" s="89">
        <v>0</v>
      </c>
      <c r="H12" s="71"/>
      <c r="I12" s="72"/>
      <c r="J12" s="65">
        <f t="shared" si="0"/>
        <v>6250</v>
      </c>
      <c r="K12" s="51"/>
      <c r="L12" s="51"/>
      <c r="M12" s="51"/>
      <c r="N12" s="52">
        <f t="shared" ref="N12:N20" si="1">H12*E12</f>
        <v>0</v>
      </c>
      <c r="O12" s="52">
        <f t="shared" ref="O12:O20" si="2">I12*E12</f>
        <v>0</v>
      </c>
      <c r="P12" s="52"/>
      <c r="Q12" s="52"/>
      <c r="R12" s="53">
        <f>J12</f>
        <v>6250</v>
      </c>
      <c r="S12" s="51"/>
      <c r="T12" s="51"/>
    </row>
    <row r="13" spans="1:20" x14ac:dyDescent="0.25">
      <c r="A13" s="79">
        <v>4</v>
      </c>
      <c r="B13" s="68" t="s">
        <v>28</v>
      </c>
      <c r="C13" s="106" t="s">
        <v>8</v>
      </c>
      <c r="D13" s="106"/>
      <c r="E13" s="69">
        <v>1</v>
      </c>
      <c r="F13" s="70">
        <v>17650</v>
      </c>
      <c r="G13" s="86">
        <v>0.19</v>
      </c>
      <c r="H13" s="71">
        <f t="shared" ref="H13" si="3">F13/1.19</f>
        <v>14831.932773109243</v>
      </c>
      <c r="I13" s="72">
        <f t="shared" ref="I13:I25" si="4">F13-H13</f>
        <v>2818.0672268907565</v>
      </c>
      <c r="J13" s="65">
        <f t="shared" si="0"/>
        <v>17650</v>
      </c>
      <c r="K13" s="16"/>
      <c r="L13" s="16"/>
      <c r="M13" s="16"/>
      <c r="N13" s="18">
        <f>H13*E13</f>
        <v>14831.932773109243</v>
      </c>
      <c r="O13" s="18">
        <f>I13*E13</f>
        <v>2818.0672268907565</v>
      </c>
      <c r="P13" s="18"/>
      <c r="Q13" s="18"/>
      <c r="R13" s="17"/>
      <c r="S13" s="16"/>
      <c r="T13" s="16"/>
    </row>
    <row r="14" spans="1:20" s="49" customFormat="1" x14ac:dyDescent="0.25">
      <c r="A14" s="79">
        <v>5</v>
      </c>
      <c r="B14" s="68" t="s">
        <v>27</v>
      </c>
      <c r="C14" s="106" t="s">
        <v>8</v>
      </c>
      <c r="D14" s="106"/>
      <c r="E14" s="69">
        <v>2</v>
      </c>
      <c r="F14" s="70">
        <v>3120</v>
      </c>
      <c r="G14" s="88">
        <v>0.05</v>
      </c>
      <c r="H14" s="71">
        <f>F14/1.05</f>
        <v>2971.4285714285711</v>
      </c>
      <c r="I14" s="72">
        <f t="shared" si="4"/>
        <v>148.5714285714289</v>
      </c>
      <c r="J14" s="65">
        <f t="shared" si="0"/>
        <v>6240</v>
      </c>
      <c r="K14" s="47"/>
      <c r="L14" s="47"/>
      <c r="M14" s="47"/>
      <c r="N14" s="48"/>
      <c r="O14" s="48"/>
      <c r="P14" s="48">
        <f>H14*E14</f>
        <v>5942.8571428571422</v>
      </c>
      <c r="Q14" s="48">
        <f>I14*E14</f>
        <v>297.14285714285779</v>
      </c>
      <c r="S14" s="47"/>
      <c r="T14" s="47"/>
    </row>
    <row r="15" spans="1:20" s="54" customFormat="1" x14ac:dyDescent="0.25">
      <c r="A15" s="79">
        <v>6</v>
      </c>
      <c r="B15" s="68" t="s">
        <v>26</v>
      </c>
      <c r="C15" s="106" t="s">
        <v>8</v>
      </c>
      <c r="D15" s="106"/>
      <c r="E15" s="69">
        <v>2</v>
      </c>
      <c r="F15" s="70">
        <v>13950</v>
      </c>
      <c r="G15" s="89">
        <v>0</v>
      </c>
      <c r="H15" s="71"/>
      <c r="I15" s="72"/>
      <c r="J15" s="65">
        <f>F15*E15</f>
        <v>27900</v>
      </c>
      <c r="K15" s="51"/>
      <c r="L15" s="51"/>
      <c r="M15" s="51"/>
      <c r="N15" s="52">
        <f t="shared" si="1"/>
        <v>0</v>
      </c>
      <c r="O15" s="52">
        <f t="shared" si="2"/>
        <v>0</v>
      </c>
      <c r="P15" s="52">
        <f t="shared" ref="P15:P25" si="5">H15*E15</f>
        <v>0</v>
      </c>
      <c r="Q15" s="52">
        <f t="shared" ref="Q15:Q20" si="6">I15*E15</f>
        <v>0</v>
      </c>
      <c r="R15" s="53">
        <f>J15</f>
        <v>27900</v>
      </c>
      <c r="S15" s="51"/>
      <c r="T15" s="55"/>
    </row>
    <row r="16" spans="1:20" s="49" customFormat="1" x14ac:dyDescent="0.25">
      <c r="A16" s="79">
        <v>7</v>
      </c>
      <c r="B16" s="68" t="s">
        <v>25</v>
      </c>
      <c r="C16" s="106" t="s">
        <v>8</v>
      </c>
      <c r="D16" s="106"/>
      <c r="E16" s="69">
        <v>1</v>
      </c>
      <c r="F16" s="70">
        <v>3840</v>
      </c>
      <c r="G16" s="88">
        <v>0.05</v>
      </c>
      <c r="H16" s="71">
        <f>F16/1.05</f>
        <v>3657.1428571428569</v>
      </c>
      <c r="I16" s="72">
        <f t="shared" si="4"/>
        <v>182.85714285714312</v>
      </c>
      <c r="J16" s="65">
        <f t="shared" si="0"/>
        <v>3840</v>
      </c>
      <c r="K16" s="47"/>
      <c r="L16" s="47"/>
      <c r="M16" s="47"/>
      <c r="N16" s="48"/>
      <c r="O16" s="48"/>
      <c r="P16" s="48">
        <f>H16*E16</f>
        <v>3657.1428571428569</v>
      </c>
      <c r="Q16" s="48">
        <f>I16*E16</f>
        <v>182.85714285714312</v>
      </c>
      <c r="S16" s="47"/>
      <c r="T16" s="47"/>
    </row>
    <row r="17" spans="1:20" s="54" customFormat="1" x14ac:dyDescent="0.25">
      <c r="A17" s="79">
        <v>8</v>
      </c>
      <c r="B17" s="68" t="s">
        <v>24</v>
      </c>
      <c r="C17" s="106" t="s">
        <v>8</v>
      </c>
      <c r="D17" s="106"/>
      <c r="E17" s="69">
        <v>2</v>
      </c>
      <c r="F17" s="70">
        <v>4950</v>
      </c>
      <c r="G17" s="89">
        <v>0</v>
      </c>
      <c r="H17" s="71"/>
      <c r="I17" s="72"/>
      <c r="J17" s="65">
        <f t="shared" si="0"/>
        <v>9900</v>
      </c>
      <c r="K17" s="51"/>
      <c r="L17" s="55"/>
      <c r="M17" s="51"/>
      <c r="N17" s="52"/>
      <c r="O17" s="52"/>
      <c r="P17" s="52">
        <f t="shared" si="5"/>
        <v>0</v>
      </c>
      <c r="Q17" s="52">
        <f t="shared" si="6"/>
        <v>0</v>
      </c>
      <c r="R17" s="53">
        <f>J17</f>
        <v>9900</v>
      </c>
      <c r="S17" s="55"/>
      <c r="T17" s="56"/>
    </row>
    <row r="18" spans="1:20" s="49" customFormat="1" x14ac:dyDescent="0.25">
      <c r="A18" s="79">
        <v>9</v>
      </c>
      <c r="B18" s="68" t="s">
        <v>23</v>
      </c>
      <c r="C18" s="106" t="s">
        <v>8</v>
      </c>
      <c r="D18" s="106"/>
      <c r="E18" s="69">
        <v>2</v>
      </c>
      <c r="F18" s="70">
        <v>3120</v>
      </c>
      <c r="G18" s="88">
        <v>0.05</v>
      </c>
      <c r="H18" s="71">
        <f>F18/1.05</f>
        <v>2971.4285714285711</v>
      </c>
      <c r="I18" s="72">
        <f t="shared" si="4"/>
        <v>148.5714285714289</v>
      </c>
      <c r="J18" s="65">
        <f t="shared" si="0"/>
        <v>6240</v>
      </c>
      <c r="K18" s="47"/>
      <c r="L18" s="47"/>
      <c r="M18" s="47"/>
      <c r="N18" s="48"/>
      <c r="O18" s="48"/>
      <c r="P18" s="48">
        <f>H18*E18</f>
        <v>5942.8571428571422</v>
      </c>
      <c r="Q18" s="48">
        <f>I18*E18</f>
        <v>297.14285714285779</v>
      </c>
      <c r="S18" s="47"/>
      <c r="T18" s="50"/>
    </row>
    <row r="19" spans="1:20" s="54" customFormat="1" x14ac:dyDescent="0.25">
      <c r="A19" s="79">
        <v>10</v>
      </c>
      <c r="B19" s="68" t="s">
        <v>22</v>
      </c>
      <c r="C19" s="106" t="s">
        <v>8</v>
      </c>
      <c r="D19" s="106"/>
      <c r="E19" s="69">
        <v>2</v>
      </c>
      <c r="F19" s="70">
        <v>7860</v>
      </c>
      <c r="G19" s="89">
        <v>0</v>
      </c>
      <c r="H19" s="71"/>
      <c r="I19" s="72"/>
      <c r="J19" s="65">
        <f t="shared" si="0"/>
        <v>15720</v>
      </c>
      <c r="K19" s="51"/>
      <c r="L19" s="51"/>
      <c r="M19" s="51"/>
      <c r="N19" s="52">
        <f t="shared" si="1"/>
        <v>0</v>
      </c>
      <c r="O19" s="52">
        <f t="shared" si="2"/>
        <v>0</v>
      </c>
      <c r="P19" s="52">
        <f t="shared" si="5"/>
        <v>0</v>
      </c>
      <c r="Q19" s="52">
        <f t="shared" si="6"/>
        <v>0</v>
      </c>
      <c r="R19" s="53">
        <f>J19</f>
        <v>15720</v>
      </c>
      <c r="S19" s="51"/>
      <c r="T19" s="51"/>
    </row>
    <row r="20" spans="1:20" s="54" customFormat="1" x14ac:dyDescent="0.25">
      <c r="A20" s="79">
        <v>11</v>
      </c>
      <c r="B20" s="68" t="s">
        <v>21</v>
      </c>
      <c r="C20" s="106" t="s">
        <v>8</v>
      </c>
      <c r="D20" s="106"/>
      <c r="E20" s="69">
        <v>2</v>
      </c>
      <c r="F20" s="70">
        <v>4760</v>
      </c>
      <c r="G20" s="89">
        <v>0</v>
      </c>
      <c r="H20" s="71"/>
      <c r="I20" s="72"/>
      <c r="J20" s="65">
        <f t="shared" si="0"/>
        <v>9520</v>
      </c>
      <c r="K20" s="51"/>
      <c r="L20" s="51"/>
      <c r="M20" s="51"/>
      <c r="N20" s="52">
        <f t="shared" si="1"/>
        <v>0</v>
      </c>
      <c r="O20" s="52">
        <f t="shared" si="2"/>
        <v>0</v>
      </c>
      <c r="P20" s="52">
        <f t="shared" si="5"/>
        <v>0</v>
      </c>
      <c r="Q20" s="52">
        <f t="shared" si="6"/>
        <v>0</v>
      </c>
      <c r="R20" s="53">
        <f>J20</f>
        <v>9520</v>
      </c>
      <c r="S20" s="51"/>
      <c r="T20" s="51"/>
    </row>
    <row r="21" spans="1:20" x14ac:dyDescent="0.25">
      <c r="A21" s="79">
        <v>12</v>
      </c>
      <c r="B21" s="68" t="s">
        <v>20</v>
      </c>
      <c r="C21" s="106" t="s">
        <v>8</v>
      </c>
      <c r="D21" s="106"/>
      <c r="E21" s="69">
        <v>1</v>
      </c>
      <c r="F21" s="70">
        <v>9785</v>
      </c>
      <c r="G21" s="86">
        <v>0.19</v>
      </c>
      <c r="H21" s="85">
        <f>F21/1.19</f>
        <v>8222.6890756302528</v>
      </c>
      <c r="I21" s="72">
        <f t="shared" si="4"/>
        <v>1562.3109243697472</v>
      </c>
      <c r="J21" s="65">
        <f t="shared" si="0"/>
        <v>9785</v>
      </c>
      <c r="K21" s="16"/>
      <c r="L21" s="16"/>
      <c r="M21" s="16"/>
      <c r="N21" s="18">
        <f>H21*E21</f>
        <v>8222.6890756302528</v>
      </c>
      <c r="O21" s="18">
        <f>I21*E21</f>
        <v>1562.3109243697472</v>
      </c>
      <c r="P21" s="18"/>
      <c r="Q21" s="18"/>
      <c r="R21" s="17"/>
      <c r="S21" s="16"/>
      <c r="T21" s="16"/>
    </row>
    <row r="22" spans="1:20" s="49" customFormat="1" x14ac:dyDescent="0.25">
      <c r="A22" s="79">
        <v>13</v>
      </c>
      <c r="B22" s="68" t="s">
        <v>43</v>
      </c>
      <c r="C22" s="106" t="s">
        <v>8</v>
      </c>
      <c r="D22" s="106"/>
      <c r="E22" s="69">
        <v>2</v>
      </c>
      <c r="F22" s="70">
        <v>5745</v>
      </c>
      <c r="G22" s="88">
        <v>0.05</v>
      </c>
      <c r="H22" s="71">
        <f t="shared" ref="H22:H25" si="7">F22/1.05</f>
        <v>5471.4285714285716</v>
      </c>
      <c r="I22" s="72">
        <f t="shared" si="4"/>
        <v>273.57142857142844</v>
      </c>
      <c r="J22" s="65">
        <f t="shared" si="0"/>
        <v>11490</v>
      </c>
      <c r="K22" s="47"/>
      <c r="L22" s="47"/>
      <c r="M22" s="47"/>
      <c r="N22" s="48"/>
      <c r="O22" s="48"/>
      <c r="P22" s="48">
        <f>H22*E22</f>
        <v>10942.857142857143</v>
      </c>
      <c r="Q22" s="48">
        <f>I22*E22</f>
        <v>547.14285714285688</v>
      </c>
      <c r="S22" s="47"/>
      <c r="T22" s="47"/>
    </row>
    <row r="23" spans="1:20" s="49" customFormat="1" x14ac:dyDescent="0.25">
      <c r="A23" s="79">
        <v>14</v>
      </c>
      <c r="B23" s="68" t="s">
        <v>44</v>
      </c>
      <c r="C23" s="106" t="s">
        <v>8</v>
      </c>
      <c r="D23" s="106"/>
      <c r="E23" s="69">
        <v>1</v>
      </c>
      <c r="F23" s="70">
        <v>10820</v>
      </c>
      <c r="G23" s="88">
        <v>0.05</v>
      </c>
      <c r="H23" s="71">
        <f t="shared" si="7"/>
        <v>10304.761904761905</v>
      </c>
      <c r="I23" s="72">
        <f t="shared" si="4"/>
        <v>515.23809523809541</v>
      </c>
      <c r="J23" s="65">
        <f t="shared" si="0"/>
        <v>10820</v>
      </c>
      <c r="K23" s="47"/>
      <c r="L23" s="47"/>
      <c r="M23" s="47"/>
      <c r="N23" s="48"/>
      <c r="O23" s="48"/>
      <c r="P23" s="48">
        <f>H23*E23</f>
        <v>10304.761904761905</v>
      </c>
      <c r="Q23" s="48">
        <f>I23*E23</f>
        <v>515.23809523809541</v>
      </c>
      <c r="S23" s="47"/>
      <c r="T23" s="47"/>
    </row>
    <row r="24" spans="1:20" s="49" customFormat="1" x14ac:dyDescent="0.25">
      <c r="A24" s="79">
        <v>15</v>
      </c>
      <c r="B24" s="68" t="s">
        <v>45</v>
      </c>
      <c r="C24" s="106" t="s">
        <v>8</v>
      </c>
      <c r="D24" s="106"/>
      <c r="E24" s="69">
        <v>2</v>
      </c>
      <c r="F24" s="70">
        <v>5859</v>
      </c>
      <c r="G24" s="88">
        <v>0.05</v>
      </c>
      <c r="H24" s="71">
        <f t="shared" si="7"/>
        <v>5580</v>
      </c>
      <c r="I24" s="72">
        <f t="shared" si="4"/>
        <v>279</v>
      </c>
      <c r="J24" s="65">
        <f t="shared" si="0"/>
        <v>11718</v>
      </c>
      <c r="K24" s="47"/>
      <c r="L24" s="47"/>
      <c r="M24" s="47"/>
      <c r="N24" s="48"/>
      <c r="O24" s="48"/>
      <c r="P24" s="48">
        <f>H24*E24</f>
        <v>11160</v>
      </c>
      <c r="Q24" s="48">
        <f>I24*E24</f>
        <v>558</v>
      </c>
      <c r="S24" s="47"/>
      <c r="T24" s="47"/>
    </row>
    <row r="25" spans="1:20" s="49" customFormat="1" x14ac:dyDescent="0.25">
      <c r="A25" s="79">
        <v>16</v>
      </c>
      <c r="B25" s="68" t="s">
        <v>46</v>
      </c>
      <c r="C25" s="106" t="s">
        <v>8</v>
      </c>
      <c r="D25" s="106"/>
      <c r="E25" s="69">
        <v>1</v>
      </c>
      <c r="F25" s="70">
        <v>8575</v>
      </c>
      <c r="G25" s="88">
        <v>0.05</v>
      </c>
      <c r="H25" s="71">
        <f t="shared" si="7"/>
        <v>8166.6666666666661</v>
      </c>
      <c r="I25" s="72">
        <f t="shared" si="4"/>
        <v>408.33333333333394</v>
      </c>
      <c r="J25" s="65">
        <f t="shared" si="0"/>
        <v>8575</v>
      </c>
      <c r="K25" s="47"/>
      <c r="L25" s="47"/>
      <c r="M25" s="47"/>
      <c r="N25" s="48"/>
      <c r="O25" s="48"/>
      <c r="P25" s="48">
        <f t="shared" si="5"/>
        <v>8166.6666666666661</v>
      </c>
      <c r="Q25" s="48">
        <f>I25*E25</f>
        <v>408.33333333333394</v>
      </c>
      <c r="S25" s="47"/>
      <c r="T25" s="47"/>
    </row>
    <row r="26" spans="1:20" x14ac:dyDescent="0.25">
      <c r="A26" s="78"/>
      <c r="B26" s="101" t="s">
        <v>52</v>
      </c>
      <c r="C26" s="92"/>
      <c r="D26" s="92"/>
      <c r="E26" s="92"/>
      <c r="F26" s="92"/>
      <c r="G26" s="92"/>
      <c r="H26" s="92"/>
      <c r="I26" s="93"/>
      <c r="J26" s="31">
        <f>SUM(J10:J25)</f>
        <v>199698</v>
      </c>
      <c r="K26" s="16"/>
      <c r="L26" s="16"/>
      <c r="M26" s="16"/>
      <c r="N26" s="40">
        <f>SUM(N10:N25)</f>
        <v>39609.243697478996</v>
      </c>
      <c r="O26" s="40">
        <f>SUM(O10:O25)</f>
        <v>7525.7563025210056</v>
      </c>
      <c r="P26" s="41">
        <f>P25+P24+P23+P22+P18+P16+P14</f>
        <v>56117.142857142855</v>
      </c>
      <c r="Q26" s="41">
        <f>SUM(Q14:Q25)</f>
        <v>2805.8571428571449</v>
      </c>
      <c r="R26" s="46">
        <f>SUM(R10:R25)</f>
        <v>93640</v>
      </c>
      <c r="S26" s="16"/>
      <c r="T26" s="16"/>
    </row>
    <row r="27" spans="1:20" x14ac:dyDescent="0.25">
      <c r="A27" s="9"/>
      <c r="B27" s="107" t="s">
        <v>19</v>
      </c>
      <c r="C27" s="107"/>
      <c r="D27" s="107"/>
      <c r="E27" s="101">
        <v>850</v>
      </c>
      <c r="F27" s="92"/>
      <c r="G27" s="92"/>
      <c r="H27" s="93"/>
      <c r="I27" s="108">
        <f>J26*E27</f>
        <v>169743300</v>
      </c>
      <c r="J27" s="108"/>
      <c r="K27" s="16"/>
      <c r="L27" s="16"/>
      <c r="M27" s="16"/>
      <c r="N27" s="41">
        <f>N26*E27</f>
        <v>33667857.142857149</v>
      </c>
      <c r="O27" s="41">
        <f>O26*E27</f>
        <v>6396892.8571428545</v>
      </c>
      <c r="P27" s="41">
        <f>P26*E27</f>
        <v>47699571.428571425</v>
      </c>
      <c r="Q27" s="41">
        <f>Q26*E27</f>
        <v>2384978.5714285732</v>
      </c>
      <c r="R27" s="46">
        <f>R26*E27</f>
        <v>79594000</v>
      </c>
      <c r="S27" s="58">
        <f>SUM(N27:R27)</f>
        <v>169743300</v>
      </c>
      <c r="T27" s="16"/>
    </row>
    <row r="28" spans="1:20" x14ac:dyDescent="0.25">
      <c r="A28" s="78">
        <v>17</v>
      </c>
      <c r="B28" s="9" t="s">
        <v>18</v>
      </c>
      <c r="C28" s="96" t="s">
        <v>8</v>
      </c>
      <c r="D28" s="96"/>
      <c r="E28" s="32">
        <v>1</v>
      </c>
      <c r="F28" s="30">
        <v>14750</v>
      </c>
      <c r="G28" s="86">
        <v>0.19</v>
      </c>
      <c r="H28" s="33">
        <f>F28/1.19</f>
        <v>12394.957983193277</v>
      </c>
      <c r="I28" s="38">
        <f>F28-H28</f>
        <v>2355.042016806723</v>
      </c>
      <c r="J28" s="33">
        <f>F28*E28</f>
        <v>14750</v>
      </c>
      <c r="K28" s="16"/>
      <c r="L28" s="16"/>
      <c r="M28" s="16"/>
      <c r="N28" s="18">
        <f>H28*E28</f>
        <v>12394.957983193277</v>
      </c>
      <c r="O28" s="18">
        <f>I28*E28</f>
        <v>2355.042016806723</v>
      </c>
      <c r="P28" s="18"/>
      <c r="Q28" s="18"/>
      <c r="R28" s="17"/>
      <c r="S28" s="16"/>
      <c r="T28" s="16"/>
    </row>
    <row r="29" spans="1:20" x14ac:dyDescent="0.25">
      <c r="A29" s="78">
        <v>18</v>
      </c>
      <c r="B29" s="9" t="s">
        <v>47</v>
      </c>
      <c r="C29" s="96" t="s">
        <v>8</v>
      </c>
      <c r="D29" s="96"/>
      <c r="E29" s="32">
        <v>1</v>
      </c>
      <c r="F29" s="30">
        <v>3687</v>
      </c>
      <c r="G29" s="86">
        <v>0.19</v>
      </c>
      <c r="H29" s="33">
        <f t="shared" ref="H29:H31" si="8">F29/1.19</f>
        <v>3098.3193277310925</v>
      </c>
      <c r="I29" s="38">
        <f t="shared" ref="I29:I31" si="9">F29-H29</f>
        <v>588.68067226890753</v>
      </c>
      <c r="J29" s="33">
        <f t="shared" ref="J29:J31" si="10">F29*E29</f>
        <v>3687</v>
      </c>
      <c r="K29" s="16"/>
      <c r="L29" s="16"/>
      <c r="M29" s="16"/>
      <c r="N29" s="18">
        <f>H29*E29</f>
        <v>3098.3193277310925</v>
      </c>
      <c r="O29" s="18">
        <f>I29*E29</f>
        <v>588.68067226890753</v>
      </c>
      <c r="P29" s="18"/>
      <c r="Q29" s="18"/>
      <c r="R29" s="17"/>
      <c r="S29" s="16"/>
      <c r="T29" s="16"/>
    </row>
    <row r="30" spans="1:20" x14ac:dyDescent="0.25">
      <c r="A30" s="78">
        <v>19</v>
      </c>
      <c r="B30" s="9" t="s">
        <v>17</v>
      </c>
      <c r="C30" s="96" t="s">
        <v>8</v>
      </c>
      <c r="D30" s="96"/>
      <c r="E30" s="32">
        <v>1</v>
      </c>
      <c r="F30" s="30">
        <v>4614</v>
      </c>
      <c r="G30" s="86">
        <v>0.19</v>
      </c>
      <c r="H30" s="33">
        <f t="shared" si="8"/>
        <v>3877.3109243697481</v>
      </c>
      <c r="I30" s="38">
        <f t="shared" si="9"/>
        <v>736.68907563025186</v>
      </c>
      <c r="J30" s="33">
        <f t="shared" si="10"/>
        <v>4614</v>
      </c>
      <c r="K30" s="16"/>
      <c r="L30" s="16"/>
      <c r="M30" s="16"/>
      <c r="N30" s="18">
        <f>H30*E30</f>
        <v>3877.3109243697481</v>
      </c>
      <c r="O30" s="18">
        <f>I30*E30</f>
        <v>736.68907563025186</v>
      </c>
      <c r="P30" s="18"/>
      <c r="Q30" s="18"/>
      <c r="R30" s="17"/>
      <c r="S30" s="16"/>
      <c r="T30" s="16"/>
    </row>
    <row r="31" spans="1:20" x14ac:dyDescent="0.25">
      <c r="A31" s="78">
        <v>20</v>
      </c>
      <c r="B31" s="9" t="s">
        <v>15</v>
      </c>
      <c r="C31" s="96" t="s">
        <v>16</v>
      </c>
      <c r="D31" s="96"/>
      <c r="E31" s="32">
        <v>1</v>
      </c>
      <c r="F31" s="30">
        <v>4461</v>
      </c>
      <c r="G31" s="86">
        <v>0.19</v>
      </c>
      <c r="H31" s="33">
        <f t="shared" si="8"/>
        <v>3748.7394957983197</v>
      </c>
      <c r="I31" s="38">
        <f t="shared" si="9"/>
        <v>712.26050420168031</v>
      </c>
      <c r="J31" s="33">
        <f t="shared" si="10"/>
        <v>4461</v>
      </c>
      <c r="K31" s="16"/>
      <c r="L31" s="16"/>
      <c r="M31" s="16"/>
      <c r="N31" s="18">
        <f>H31*E31</f>
        <v>3748.7394957983197</v>
      </c>
      <c r="O31" s="18">
        <f>I31*E31</f>
        <v>712.26050420168031</v>
      </c>
      <c r="P31" s="18"/>
      <c r="Q31" s="18"/>
      <c r="R31" s="17"/>
      <c r="S31" s="16"/>
      <c r="T31" s="16"/>
    </row>
    <row r="32" spans="1:20" x14ac:dyDescent="0.25">
      <c r="A32" s="84"/>
      <c r="B32" s="92" t="s">
        <v>53</v>
      </c>
      <c r="C32" s="92"/>
      <c r="D32" s="92"/>
      <c r="E32" s="92"/>
      <c r="F32" s="92"/>
      <c r="G32" s="92"/>
      <c r="H32" s="92"/>
      <c r="I32" s="93"/>
      <c r="J32" s="31">
        <f>SUM(J28:J31)</f>
        <v>27512</v>
      </c>
      <c r="K32" s="16"/>
      <c r="L32" s="16"/>
      <c r="M32" s="16"/>
      <c r="N32" s="40">
        <f>SUM(N28:N31)</f>
        <v>23119.327731092439</v>
      </c>
      <c r="O32" s="40">
        <f>SUM(O28:O31)</f>
        <v>4392.6722689075632</v>
      </c>
      <c r="P32" s="18"/>
      <c r="Q32" s="18"/>
      <c r="R32" s="17"/>
      <c r="S32" s="16"/>
      <c r="T32" s="16"/>
    </row>
    <row r="33" spans="1:20" x14ac:dyDescent="0.25">
      <c r="A33" s="28"/>
      <c r="B33" s="92" t="s">
        <v>14</v>
      </c>
      <c r="C33" s="92"/>
      <c r="D33" s="92"/>
      <c r="E33" s="92"/>
      <c r="F33" s="92"/>
      <c r="G33" s="93"/>
      <c r="H33" s="94">
        <v>850</v>
      </c>
      <c r="I33" s="95"/>
      <c r="J33" s="73">
        <f>H33*J32</f>
        <v>23385200</v>
      </c>
      <c r="K33" s="16"/>
      <c r="L33" s="16"/>
      <c r="M33" s="16"/>
      <c r="N33" s="41">
        <f>N32*H33</f>
        <v>19651428.571428575</v>
      </c>
      <c r="O33" s="41">
        <f>O32*H33</f>
        <v>3733771.4285714286</v>
      </c>
      <c r="P33" s="57">
        <f>O33+N33</f>
        <v>23385200.000000004</v>
      </c>
      <c r="Q33" s="18"/>
      <c r="R33" s="17"/>
      <c r="S33" s="16"/>
      <c r="T33" s="16"/>
    </row>
    <row r="34" spans="1:20" x14ac:dyDescent="0.25">
      <c r="A34" s="20" t="s">
        <v>13</v>
      </c>
      <c r="B34" s="20" t="s">
        <v>12</v>
      </c>
      <c r="C34" s="97" t="s">
        <v>11</v>
      </c>
      <c r="D34" s="98"/>
      <c r="E34" s="19" t="s">
        <v>33</v>
      </c>
      <c r="F34" s="19"/>
      <c r="G34" s="19"/>
      <c r="H34" s="19"/>
      <c r="I34" s="80"/>
      <c r="J34" s="80" t="s">
        <v>10</v>
      </c>
      <c r="K34" s="16"/>
      <c r="L34" s="16"/>
      <c r="M34" s="16"/>
      <c r="N34" s="18"/>
      <c r="O34" s="18"/>
      <c r="P34" s="18"/>
      <c r="Q34" s="17"/>
      <c r="R34" s="17"/>
      <c r="S34" s="16"/>
      <c r="T34" s="16"/>
    </row>
    <row r="35" spans="1:20" ht="105" x14ac:dyDescent="0.25">
      <c r="A35" s="78">
        <v>21</v>
      </c>
      <c r="B35" s="15" t="s">
        <v>62</v>
      </c>
      <c r="C35" s="99" t="s">
        <v>8</v>
      </c>
      <c r="D35" s="100"/>
      <c r="E35" s="39">
        <v>850</v>
      </c>
      <c r="F35" s="12">
        <v>3475</v>
      </c>
      <c r="G35" s="86">
        <v>0.19</v>
      </c>
      <c r="H35" s="33">
        <f>F35/1.19</f>
        <v>2920.1680672268908</v>
      </c>
      <c r="I35" s="34">
        <f>F35-H35</f>
        <v>554.8319327731092</v>
      </c>
      <c r="J35" s="33">
        <f>E35*F35</f>
        <v>2953750</v>
      </c>
      <c r="L35" s="14"/>
      <c r="M35" s="13"/>
      <c r="N35" s="18">
        <f>H35*E35</f>
        <v>2482142.8571428573</v>
      </c>
      <c r="O35" s="18">
        <f>I35*E35</f>
        <v>471607.14285714284</v>
      </c>
      <c r="P35" s="8"/>
      <c r="Q35" s="8"/>
    </row>
    <row r="36" spans="1:20" ht="60" x14ac:dyDescent="0.25">
      <c r="A36" s="78">
        <v>22</v>
      </c>
      <c r="B36" s="15" t="s">
        <v>61</v>
      </c>
      <c r="C36" s="99" t="s">
        <v>8</v>
      </c>
      <c r="D36" s="100"/>
      <c r="E36" s="39">
        <v>850</v>
      </c>
      <c r="F36" s="12">
        <v>4587</v>
      </c>
      <c r="G36" s="86">
        <v>0.19</v>
      </c>
      <c r="H36" s="33">
        <f>F36/1.19</f>
        <v>3854.6218487394958</v>
      </c>
      <c r="I36" s="34">
        <f>F36-H36</f>
        <v>732.37815126050418</v>
      </c>
      <c r="J36" s="33">
        <f>E36*F36</f>
        <v>3898950</v>
      </c>
      <c r="L36" s="14"/>
      <c r="M36" s="13"/>
      <c r="N36" s="18">
        <f>H36*E36</f>
        <v>3276428.5714285714</v>
      </c>
      <c r="O36" s="18">
        <f>I36*E36</f>
        <v>622521.42857142852</v>
      </c>
      <c r="P36" s="8"/>
      <c r="Q36" s="8"/>
    </row>
    <row r="37" spans="1:20" x14ac:dyDescent="0.25">
      <c r="A37" s="78"/>
      <c r="B37" s="101" t="s">
        <v>54</v>
      </c>
      <c r="C37" s="92"/>
      <c r="D37" s="92"/>
      <c r="E37" s="92"/>
      <c r="F37" s="92"/>
      <c r="G37" s="92"/>
      <c r="H37" s="92"/>
      <c r="I37" s="93"/>
      <c r="J37" s="31">
        <f>SUM(J35:J36)</f>
        <v>6852700</v>
      </c>
      <c r="L37" s="6"/>
      <c r="M37" s="6"/>
      <c r="N37" s="42">
        <f>SUM(N35:N36)</f>
        <v>5758571.4285714291</v>
      </c>
      <c r="O37" s="42">
        <f>SUM(O35:O36)</f>
        <v>1094128.5714285714</v>
      </c>
      <c r="P37" s="90">
        <f>N37+O37</f>
        <v>6852700</v>
      </c>
      <c r="Q37" s="6"/>
    </row>
    <row r="38" spans="1:20" x14ac:dyDescent="0.25">
      <c r="A38" s="9"/>
      <c r="B38" s="107" t="s">
        <v>57</v>
      </c>
      <c r="C38" s="107"/>
      <c r="D38" s="107"/>
      <c r="E38" s="107"/>
      <c r="F38" s="107"/>
      <c r="G38" s="107"/>
      <c r="H38" s="107"/>
      <c r="I38" s="107"/>
      <c r="J38" s="74"/>
      <c r="L38" s="11"/>
      <c r="M38" s="11"/>
      <c r="N38" s="11"/>
      <c r="O38" s="10"/>
      <c r="P38" s="10"/>
      <c r="Q38" s="10"/>
    </row>
    <row r="39" spans="1:20" x14ac:dyDescent="0.25">
      <c r="A39" s="9"/>
      <c r="B39" s="101" t="s">
        <v>7</v>
      </c>
      <c r="C39" s="92"/>
      <c r="D39" s="92"/>
      <c r="E39" s="92"/>
      <c r="F39" s="92"/>
      <c r="G39" s="92"/>
      <c r="H39" s="92"/>
      <c r="I39" s="93"/>
      <c r="J39" s="75">
        <f>+N39</f>
        <v>59077857.142857149</v>
      </c>
      <c r="L39" s="11"/>
      <c r="M39" s="87"/>
      <c r="N39" s="60">
        <f>N37+N33+N27</f>
        <v>59077857.142857149</v>
      </c>
      <c r="O39" s="10"/>
      <c r="P39" s="10"/>
      <c r="Q39" s="10"/>
    </row>
    <row r="40" spans="1:20" x14ac:dyDescent="0.25">
      <c r="A40" s="9"/>
      <c r="B40" s="101" t="s">
        <v>55</v>
      </c>
      <c r="C40" s="92"/>
      <c r="D40" s="92"/>
      <c r="E40" s="92"/>
      <c r="F40" s="92"/>
      <c r="G40" s="92"/>
      <c r="H40" s="92"/>
      <c r="I40" s="93"/>
      <c r="J40" s="75">
        <f>O37+O33+O27</f>
        <v>11224792.857142854</v>
      </c>
      <c r="L40" s="11"/>
      <c r="M40" s="11"/>
      <c r="N40" s="60">
        <f>O37+O33+O27</f>
        <v>11224792.857142854</v>
      </c>
      <c r="O40" s="10"/>
      <c r="P40" s="10"/>
      <c r="Q40" s="10"/>
    </row>
    <row r="41" spans="1:20" x14ac:dyDescent="0.25">
      <c r="A41" s="9"/>
      <c r="B41" s="101" t="s">
        <v>56</v>
      </c>
      <c r="C41" s="92"/>
      <c r="D41" s="92"/>
      <c r="E41" s="92"/>
      <c r="F41" s="92"/>
      <c r="G41" s="92"/>
      <c r="H41" s="92"/>
      <c r="I41" s="93"/>
      <c r="J41" s="75">
        <f>P27</f>
        <v>47699571.428571425</v>
      </c>
      <c r="L41" s="11"/>
      <c r="M41" s="11"/>
      <c r="N41" s="60">
        <f>P27</f>
        <v>47699571.428571425</v>
      </c>
      <c r="O41" s="10"/>
      <c r="P41" s="10"/>
      <c r="Q41" s="10"/>
    </row>
    <row r="42" spans="1:20" x14ac:dyDescent="0.25">
      <c r="A42" s="9"/>
      <c r="B42" s="101" t="s">
        <v>6</v>
      </c>
      <c r="C42" s="92"/>
      <c r="D42" s="92"/>
      <c r="E42" s="92"/>
      <c r="F42" s="92"/>
      <c r="G42" s="92"/>
      <c r="H42" s="92"/>
      <c r="I42" s="93"/>
      <c r="J42" s="76">
        <f>Q27</f>
        <v>2384978.5714285732</v>
      </c>
      <c r="L42" s="11"/>
      <c r="M42" s="11"/>
      <c r="N42" s="60">
        <f>Q27</f>
        <v>2384978.5714285732</v>
      </c>
      <c r="O42" s="10"/>
      <c r="P42" s="10"/>
      <c r="Q42" s="10"/>
    </row>
    <row r="43" spans="1:20" x14ac:dyDescent="0.25">
      <c r="A43" s="9"/>
      <c r="B43" s="101" t="s">
        <v>58</v>
      </c>
      <c r="C43" s="92"/>
      <c r="D43" s="92"/>
      <c r="E43" s="92"/>
      <c r="F43" s="92"/>
      <c r="G43" s="92"/>
      <c r="H43" s="92"/>
      <c r="I43" s="93"/>
      <c r="J43" s="76">
        <f>R27</f>
        <v>79594000</v>
      </c>
      <c r="L43" s="11"/>
      <c r="M43" s="11"/>
      <c r="N43" s="59">
        <f>R27</f>
        <v>79594000</v>
      </c>
      <c r="O43" s="10"/>
      <c r="P43" s="10"/>
      <c r="Q43" s="10"/>
    </row>
    <row r="44" spans="1:20" x14ac:dyDescent="0.25">
      <c r="A44" s="9"/>
      <c r="B44" s="101" t="s">
        <v>5</v>
      </c>
      <c r="C44" s="92"/>
      <c r="D44" s="92"/>
      <c r="E44" s="92"/>
      <c r="F44" s="92"/>
      <c r="G44" s="92"/>
      <c r="H44" s="92"/>
      <c r="I44" s="93"/>
      <c r="J44" s="77">
        <f>SUM(J39:J43)</f>
        <v>199981200</v>
      </c>
      <c r="L44" s="11"/>
      <c r="M44" s="11"/>
      <c r="N44" s="11"/>
      <c r="O44" s="10"/>
      <c r="P44" s="10"/>
      <c r="Q44" s="10"/>
    </row>
    <row r="45" spans="1:20" x14ac:dyDescent="0.25">
      <c r="A45" s="103" t="s">
        <v>4</v>
      </c>
      <c r="B45" s="103"/>
      <c r="C45" s="103"/>
      <c r="D45" s="103"/>
      <c r="E45" s="103"/>
      <c r="F45" s="103"/>
      <c r="G45" s="103"/>
      <c r="H45" s="103"/>
      <c r="I45" s="103"/>
      <c r="J45" s="103"/>
      <c r="L45" s="7"/>
      <c r="M45" s="7"/>
      <c r="N45" s="7"/>
      <c r="O45" s="8"/>
      <c r="P45" s="8"/>
      <c r="Q45" s="8"/>
    </row>
    <row r="46" spans="1:20" ht="15" customHeight="1" x14ac:dyDescent="0.25">
      <c r="A46" s="104" t="s">
        <v>3</v>
      </c>
      <c r="B46" s="104"/>
      <c r="C46" s="104"/>
      <c r="D46" s="104"/>
      <c r="E46" s="104"/>
      <c r="F46" s="104"/>
      <c r="G46" s="104"/>
      <c r="H46" s="104"/>
      <c r="I46" s="104"/>
      <c r="J46" s="104"/>
      <c r="L46" s="6"/>
      <c r="M46" s="7"/>
      <c r="N46" s="6"/>
      <c r="O46" s="6"/>
      <c r="P46" s="6"/>
      <c r="Q46" s="5"/>
    </row>
    <row r="47" spans="1:20" ht="52.5" customHeight="1" x14ac:dyDescent="0.25">
      <c r="A47" s="104"/>
      <c r="B47" s="104"/>
      <c r="C47" s="104"/>
      <c r="D47" s="104"/>
      <c r="E47" s="104"/>
      <c r="F47" s="104"/>
      <c r="G47" s="104"/>
      <c r="H47" s="104"/>
      <c r="I47" s="104"/>
      <c r="J47" s="104"/>
      <c r="L47" s="6"/>
      <c r="M47" s="6"/>
      <c r="N47" s="6"/>
      <c r="O47" s="6"/>
      <c r="P47" s="6"/>
      <c r="Q47" s="5"/>
    </row>
    <row r="48" spans="1:20" ht="47.25" customHeight="1" x14ac:dyDescent="0.25">
      <c r="A48" s="104"/>
      <c r="B48" s="104"/>
      <c r="C48" s="104"/>
      <c r="D48" s="104"/>
      <c r="E48" s="104"/>
      <c r="F48" s="104"/>
      <c r="G48" s="104"/>
      <c r="H48" s="104"/>
      <c r="I48" s="104"/>
      <c r="J48" s="104"/>
    </row>
    <row r="49" spans="1:17" x14ac:dyDescent="0.25">
      <c r="A49" s="105" t="s">
        <v>49</v>
      </c>
      <c r="B49" s="105"/>
      <c r="C49" s="105" t="s">
        <v>2</v>
      </c>
      <c r="D49" s="105"/>
      <c r="E49" s="105"/>
      <c r="F49" s="105"/>
      <c r="G49" s="105"/>
      <c r="H49" s="105"/>
      <c r="I49" s="105"/>
      <c r="J49" s="105"/>
      <c r="O49" s="129"/>
      <c r="P49" s="129"/>
      <c r="Q49" s="2"/>
    </row>
    <row r="50" spans="1:17" x14ac:dyDescent="0.25">
      <c r="A50" s="102" t="s">
        <v>1</v>
      </c>
      <c r="B50" s="102"/>
      <c r="C50" s="102" t="s">
        <v>0</v>
      </c>
      <c r="D50" s="102"/>
      <c r="E50" s="102"/>
      <c r="F50" s="102"/>
      <c r="G50" s="102"/>
      <c r="H50" s="102"/>
      <c r="I50" s="102"/>
      <c r="J50" s="102"/>
      <c r="Q50" s="4"/>
    </row>
  </sheetData>
  <mergeCells count="54">
    <mergeCell ref="C13:D13"/>
    <mergeCell ref="A1:J1"/>
    <mergeCell ref="A2:J2"/>
    <mergeCell ref="A3:J3"/>
    <mergeCell ref="A4:J4"/>
    <mergeCell ref="A5:J5"/>
    <mergeCell ref="A6:J6"/>
    <mergeCell ref="A7:J8"/>
    <mergeCell ref="C9:D9"/>
    <mergeCell ref="C10:D10"/>
    <mergeCell ref="C11:D11"/>
    <mergeCell ref="C12:D12"/>
    <mergeCell ref="C25:D25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34:D34"/>
    <mergeCell ref="B26:I26"/>
    <mergeCell ref="B27:D27"/>
    <mergeCell ref="E27:H27"/>
    <mergeCell ref="I27:J27"/>
    <mergeCell ref="C28:D28"/>
    <mergeCell ref="C29:D29"/>
    <mergeCell ref="C30:D30"/>
    <mergeCell ref="C31:D31"/>
    <mergeCell ref="B32:I32"/>
    <mergeCell ref="B33:G33"/>
    <mergeCell ref="H33:I33"/>
    <mergeCell ref="A46:J47"/>
    <mergeCell ref="C35:D35"/>
    <mergeCell ref="C36:D36"/>
    <mergeCell ref="B37:I37"/>
    <mergeCell ref="B38:I38"/>
    <mergeCell ref="B39:I39"/>
    <mergeCell ref="B40:I40"/>
    <mergeCell ref="B41:I41"/>
    <mergeCell ref="B42:I42"/>
    <mergeCell ref="B43:I43"/>
    <mergeCell ref="B44:I44"/>
    <mergeCell ref="A45:J45"/>
    <mergeCell ref="A48:J48"/>
    <mergeCell ref="A49:B49"/>
    <mergeCell ref="C49:J49"/>
    <mergeCell ref="O49:P49"/>
    <mergeCell ref="A50:B50"/>
    <mergeCell ref="C50:J50"/>
  </mergeCells>
  <pageMargins left="0.25" right="0.25" top="0.75" bottom="0.75" header="0.3" footer="0.3"/>
  <pageSetup paperSize="9" fitToHeight="0" orientation="landscape" horizontalDpi="0" verticalDpi="0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PRESUPUESTO OFICIAL</vt:lpstr>
      <vt:lpstr>PRESUPUESTO OFICIAL AUM</vt:lpstr>
      <vt:lpstr>'PRESUPUESTO OFICIAL'!Área_de_impresión</vt:lpstr>
      <vt:lpstr>'PRESUPUESTO OFICIAL AUM'!Área_de_impresión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57313</dc:creator>
  <cp:lastModifiedBy>User</cp:lastModifiedBy>
  <cp:lastPrinted>2022-08-05T19:26:16Z</cp:lastPrinted>
  <dcterms:created xsi:type="dcterms:W3CDTF">2022-08-03T22:21:29Z</dcterms:created>
  <dcterms:modified xsi:type="dcterms:W3CDTF">2022-08-08T13:18:12Z</dcterms:modified>
</cp:coreProperties>
</file>