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ESARROLLO\2023\PROCESOS GRANDES\PAE\"/>
    </mc:Choice>
  </mc:AlternateContent>
  <bookViews>
    <workbookView xWindow="0" yWindow="0" windowWidth="25125" windowHeight="12315" firstSheet="4" activeTab="5"/>
  </bookViews>
  <sheets>
    <sheet name="ELEMENTOS ASEO" sheetId="4" r:id="rId1"/>
    <sheet name="PERSONAL" sheetId="5" r:id="rId2"/>
    <sheet name="Hoja1" sheetId="8" r:id="rId3"/>
    <sheet name="COSTO RACIÓN ALMUERZO" sheetId="9" r:id="rId4"/>
    <sheet name="CALCULO X ALIMENTOS E INSUMOS" sheetId="10" r:id="rId5"/>
    <sheet name="PRESUPUESTO OFICIAL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X">[1]!ERR</definedName>
    <definedName name="\Z">[1]!ERR</definedName>
    <definedName name="__________________FS01" localSheetId="4">[0]!ERR</definedName>
    <definedName name="__________________FS01" localSheetId="3">[0]!ERR</definedName>
    <definedName name="__________________FS01">[0]!ERR</definedName>
    <definedName name="_______FS01" localSheetId="4">ERR</definedName>
    <definedName name="_______FS01" localSheetId="3">ERR</definedName>
    <definedName name="_______FS01">ERR</definedName>
    <definedName name="_____FS01" localSheetId="4">ERR</definedName>
    <definedName name="_____FS01" localSheetId="3">ERR</definedName>
    <definedName name="_____FS01">ERR</definedName>
    <definedName name="___FS01" localSheetId="4">ERR</definedName>
    <definedName name="___FS01" localSheetId="3">ERR</definedName>
    <definedName name="___FS01">ERR</definedName>
    <definedName name="__FS01">[1]!ERR</definedName>
    <definedName name="_F" localSheetId="4">[0]!ERR</definedName>
    <definedName name="_F" localSheetId="3">[0]!ERR</definedName>
    <definedName name="_F">[0]!ERR</definedName>
    <definedName name="_ff2005" localSheetId="4">[0]!ERR</definedName>
    <definedName name="_ff2005" localSheetId="3">[0]!ERR</definedName>
    <definedName name="_ff2005">[0]!ERR</definedName>
    <definedName name="_FS01">[1]!ERR</definedName>
    <definedName name="_TD02" localSheetId="4">[0]!ERR</definedName>
    <definedName name="_TD02" localSheetId="3">[0]!ERR</definedName>
    <definedName name="_TD02">[0]!ERR</definedName>
    <definedName name="_X">#N/A</definedName>
    <definedName name="_X_10">#N/A</definedName>
    <definedName name="_X_3">#N/A</definedName>
    <definedName name="_X_4">#N/A</definedName>
    <definedName name="_X_5">#N/A</definedName>
    <definedName name="_X_6">#N/A</definedName>
    <definedName name="_X_7">#N/A</definedName>
    <definedName name="_X_8">#N/A</definedName>
    <definedName name="_X_9">#N/A</definedName>
    <definedName name="_Z">#N/A</definedName>
    <definedName name="_Z_10">#N/A</definedName>
    <definedName name="_Z_3">#N/A</definedName>
    <definedName name="_Z_4">#N/A</definedName>
    <definedName name="_Z_5">#N/A</definedName>
    <definedName name="_Z_6">#N/A</definedName>
    <definedName name="_Z_7">#N/A</definedName>
    <definedName name="_Z_8">#N/A</definedName>
    <definedName name="_Z_9">#N/A</definedName>
    <definedName name="A" localSheetId="3">#REF!</definedName>
    <definedName name="A">#REF!</definedName>
    <definedName name="A_impresión_IM" localSheetId="3">#REF!</definedName>
    <definedName name="A_impresión_IM">#REF!</definedName>
    <definedName name="AAA">[1]!ERR</definedName>
    <definedName name="AAA_10">#N/A</definedName>
    <definedName name="AAA_3">#N/A</definedName>
    <definedName name="AAA_4">#N/A</definedName>
    <definedName name="AAA_5">#N/A</definedName>
    <definedName name="AAA_6">#N/A</definedName>
    <definedName name="AAA_7">#N/A</definedName>
    <definedName name="AAA_8">#N/A</definedName>
    <definedName name="AAA_9">#N/A</definedName>
    <definedName name="AIU" localSheetId="3">#REF!</definedName>
    <definedName name="AIU">#REF!</definedName>
    <definedName name="_xlnm.Extract" localSheetId="3">#REF!</definedName>
    <definedName name="_xlnm.Extract">#REF!</definedName>
    <definedName name="_xlnm.Print_Area" localSheetId="4">'CALCULO X ALIMENTOS E INSUMOS'!$B$3:$E$110</definedName>
    <definedName name="_xlnm.Print_Area" localSheetId="3">#REF!</definedName>
    <definedName name="_xlnm.Print_Area" localSheetId="0">'ELEMENTOS ASEO'!$A$1:$F$31</definedName>
    <definedName name="_xlnm.Print_Area" localSheetId="1">PERSONAL!$A$1:$D$36</definedName>
    <definedName name="_xlnm.Print_Area" localSheetId="5">'PRESUPUESTO OFICIAL'!$A$1:$H$23</definedName>
    <definedName name="_xlnm.Print_Area">#REF!</definedName>
    <definedName name="AS" localSheetId="4">[0]!ERR</definedName>
    <definedName name="AS" localSheetId="3">[0]!ERR</definedName>
    <definedName name="AS">[0]!ERR</definedName>
    <definedName name="asd" localSheetId="4">[0]!ERR</definedName>
    <definedName name="asd" localSheetId="3">[0]!ERR</definedName>
    <definedName name="asd">[0]!ERR</definedName>
    <definedName name="Base_datos_IM" localSheetId="3">#REF!</definedName>
    <definedName name="Base_datos_IM">#REF!</definedName>
    <definedName name="_xlnm.Database" localSheetId="3">#REF!</definedName>
    <definedName name="_xlnm.Database">#REF!</definedName>
    <definedName name="BB" localSheetId="4">[0]!ERR</definedName>
    <definedName name="BB" localSheetId="3">[0]!ERR</definedName>
    <definedName name="BB">[0]!ERR</definedName>
    <definedName name="Buscar" localSheetId="3">#REF!</definedName>
    <definedName name="Buscar">#REF!</definedName>
    <definedName name="casanare">[2]Listado!$F$1038:$F$1056</definedName>
    <definedName name="CERT" localSheetId="4">[0]!ERR</definedName>
    <definedName name="CERT" localSheetId="3">[0]!ERR</definedName>
    <definedName name="CERT">[0]!ERR</definedName>
    <definedName name="cesse" localSheetId="4">[0]!ERR</definedName>
    <definedName name="cesse" localSheetId="3">[0]!ERR</definedName>
    <definedName name="cesse">[0]!ERR</definedName>
    <definedName name="COPIA" localSheetId="4">[0]!ERR</definedName>
    <definedName name="COPIA" localSheetId="3">[0]!ERR</definedName>
    <definedName name="COPIA">[0]!ERR</definedName>
    <definedName name="COSTODIRECTO" localSheetId="3">#REF!</definedName>
    <definedName name="COSTODIRECTO">#REF!</definedName>
    <definedName name="_xlnm.Criteria" localSheetId="3">#REF!</definedName>
    <definedName name="_xlnm.Criteria">#REF!</definedName>
    <definedName name="Criterios_IM" localSheetId="3">#REF!</definedName>
    <definedName name="Criterios_IM">#REF!</definedName>
    <definedName name="CUAL">[1]!ERR</definedName>
    <definedName name="CUAL_10">#N/A</definedName>
    <definedName name="CUAL_3">#N/A</definedName>
    <definedName name="CUAL_4">#N/A</definedName>
    <definedName name="CUAL_5">#N/A</definedName>
    <definedName name="CUAL_6">#N/A</definedName>
    <definedName name="CUAL_7">#N/A</definedName>
    <definedName name="CUAL_8">#N/A</definedName>
    <definedName name="CUAL_9">#N/A</definedName>
    <definedName name="dd">[1]!ERR</definedName>
    <definedName name="dd_10">#N/A</definedName>
    <definedName name="dd_3">#N/A</definedName>
    <definedName name="dd_4">#N/A</definedName>
    <definedName name="dd_5">#N/A</definedName>
    <definedName name="dd_6">#N/A</definedName>
    <definedName name="dd_7">#N/A</definedName>
    <definedName name="dd_8">#N/A</definedName>
    <definedName name="dd_9">#N/A</definedName>
    <definedName name="DOS" localSheetId="4">[0]!ERR</definedName>
    <definedName name="DOS" localSheetId="3">[0]!ERR</definedName>
    <definedName name="DOS">[0]!ERR</definedName>
    <definedName name="EQUI">[3]EQUI!$A$8:$C$37</definedName>
    <definedName name="ES">[1]!ERR</definedName>
    <definedName name="ES_10" localSheetId="4">ERR</definedName>
    <definedName name="ES_10" localSheetId="3">ERR</definedName>
    <definedName name="ES_10">ERR</definedName>
    <definedName name="ES_3" localSheetId="4">ERR</definedName>
    <definedName name="ES_3" localSheetId="3">ERR</definedName>
    <definedName name="ES_3">ERR</definedName>
    <definedName name="ES_4" localSheetId="4">ERR</definedName>
    <definedName name="ES_4" localSheetId="3">ERR</definedName>
    <definedName name="ES_4">ERR</definedName>
    <definedName name="ES_5" localSheetId="4">ERR</definedName>
    <definedName name="ES_5" localSheetId="3">ERR</definedName>
    <definedName name="ES_5">ERR</definedName>
    <definedName name="ES_6" localSheetId="4">ERR</definedName>
    <definedName name="ES_6" localSheetId="3">ERR</definedName>
    <definedName name="ES_6">ERR</definedName>
    <definedName name="ES_7" localSheetId="4">ERR</definedName>
    <definedName name="ES_7" localSheetId="3">ERR</definedName>
    <definedName name="ES_7">ERR</definedName>
    <definedName name="ES_8" localSheetId="4">ERR</definedName>
    <definedName name="ES_8" localSheetId="3">ERR</definedName>
    <definedName name="ES_8">ERR</definedName>
    <definedName name="ES_9">#NAME?</definedName>
    <definedName name="ESRE" localSheetId="4">[0]!ERR</definedName>
    <definedName name="ESRE" localSheetId="3">[0]!ERR</definedName>
    <definedName name="ESRE">[0]!ERR</definedName>
    <definedName name="Excel_BuiltIn_Print_Titles_2" localSheetId="3">'[4]APU CORREGIDO NUEVOS'!#REF!</definedName>
    <definedName name="Excel_BuiltIn_Print_Titles_2">'[4]APU CORREGIDO NUEVOS'!#REF!</definedName>
    <definedName name="Extracción_IM" localSheetId="3">#REF!</definedName>
    <definedName name="Extracción_IM">#REF!</definedName>
    <definedName name="factor" localSheetId="3">#REF!</definedName>
    <definedName name="factor">#REF!</definedName>
    <definedName name="ff">[1]!ERR</definedName>
    <definedName name="ff_10" localSheetId="4">ERR</definedName>
    <definedName name="ff_10" localSheetId="3">ERR</definedName>
    <definedName name="ff_10">ERR</definedName>
    <definedName name="ff_3" localSheetId="4">ERR</definedName>
    <definedName name="ff_3" localSheetId="3">ERR</definedName>
    <definedName name="ff_3">ERR</definedName>
    <definedName name="ff_4" localSheetId="4">ERR</definedName>
    <definedName name="ff_4" localSheetId="3">ERR</definedName>
    <definedName name="ff_4">ERR</definedName>
    <definedName name="ff_5" localSheetId="4">ERR</definedName>
    <definedName name="ff_5" localSheetId="3">ERR</definedName>
    <definedName name="ff_5">ERR</definedName>
    <definedName name="ff_6" localSheetId="4">ERR</definedName>
    <definedName name="ff_6" localSheetId="3">ERR</definedName>
    <definedName name="ff_6">ERR</definedName>
    <definedName name="ff_7" localSheetId="4">ERR</definedName>
    <definedName name="ff_7" localSheetId="3">ERR</definedName>
    <definedName name="ff_7">ERR</definedName>
    <definedName name="ff_8" localSheetId="4">ERR</definedName>
    <definedName name="ff_8" localSheetId="3">ERR</definedName>
    <definedName name="ff_8">ERR</definedName>
    <definedName name="ff_9" localSheetId="4">ERR</definedName>
    <definedName name="ff_9" localSheetId="3">ERR</definedName>
    <definedName name="ff_9">ERR</definedName>
    <definedName name="FINANCIACION">[1]!ERR</definedName>
    <definedName name="FINANCIACION_10" localSheetId="4">ERR</definedName>
    <definedName name="FINANCIACION_10" localSheetId="3">ERR</definedName>
    <definedName name="FINANCIACION_10">ERR</definedName>
    <definedName name="FINANCIACION_3" localSheetId="4">ERR</definedName>
    <definedName name="FINANCIACION_3" localSheetId="3">ERR</definedName>
    <definedName name="FINANCIACION_3">ERR</definedName>
    <definedName name="FINANCIACION_4" localSheetId="4">ERR</definedName>
    <definedName name="FINANCIACION_4" localSheetId="3">ERR</definedName>
    <definedName name="FINANCIACION_4">ERR</definedName>
    <definedName name="FINANCIACION_5" localSheetId="4">ERR</definedName>
    <definedName name="FINANCIACION_5" localSheetId="3">ERR</definedName>
    <definedName name="FINANCIACION_5">ERR</definedName>
    <definedName name="FINANCIACION_6" localSheetId="4">ERR</definedName>
    <definedName name="FINANCIACION_6" localSheetId="3">ERR</definedName>
    <definedName name="FINANCIACION_6">ERR</definedName>
    <definedName name="FINANCIACION_7" localSheetId="4">ERR</definedName>
    <definedName name="FINANCIACION_7" localSheetId="3">ERR</definedName>
    <definedName name="FINANCIACION_7">ERR</definedName>
    <definedName name="FINANCIACION_8" localSheetId="4">ERR</definedName>
    <definedName name="FINANCIACION_8" localSheetId="3">ERR</definedName>
    <definedName name="FINANCIACION_8">ERR</definedName>
    <definedName name="FINANCIACION_9" localSheetId="4">ERR</definedName>
    <definedName name="FINANCIACION_9" localSheetId="3">ERR</definedName>
    <definedName name="FINANCIACION_9">ERR</definedName>
    <definedName name="FP" localSheetId="3">#REF!</definedName>
    <definedName name="FP">#REF!</definedName>
    <definedName name="FS01_10" localSheetId="4">ERR</definedName>
    <definedName name="FS01_10" localSheetId="3">ERR</definedName>
    <definedName name="FS01_10">ERR</definedName>
    <definedName name="FS01_3" localSheetId="4">ERR</definedName>
    <definedName name="FS01_3" localSheetId="3">ERR</definedName>
    <definedName name="FS01_3">ERR</definedName>
    <definedName name="FS01_4" localSheetId="4">ERR</definedName>
    <definedName name="FS01_4" localSheetId="3">ERR</definedName>
    <definedName name="FS01_4">ERR</definedName>
    <definedName name="FS01_5" localSheetId="4">ERR</definedName>
    <definedName name="FS01_5" localSheetId="3">ERR</definedName>
    <definedName name="FS01_5">ERR</definedName>
    <definedName name="FS01_6" localSheetId="4">ERR</definedName>
    <definedName name="FS01_6" localSheetId="3">ERR</definedName>
    <definedName name="FS01_6">ERR</definedName>
    <definedName name="FS01_7" localSheetId="4">ERR</definedName>
    <definedName name="FS01_7" localSheetId="3">ERR</definedName>
    <definedName name="FS01_7">ERR</definedName>
    <definedName name="FS01_8" localSheetId="4">ERR</definedName>
    <definedName name="FS01_8" localSheetId="3">ERR</definedName>
    <definedName name="FS01_8">ERR</definedName>
    <definedName name="FS01_9" localSheetId="4">ERR</definedName>
    <definedName name="FS01_9" localSheetId="3">ERR</definedName>
    <definedName name="FS01_9">ERR</definedName>
    <definedName name="GGG">[1]!ERR</definedName>
    <definedName name="GGG_10" localSheetId="4">ERR</definedName>
    <definedName name="GGG_10" localSheetId="3">ERR</definedName>
    <definedName name="GGG_10">ERR</definedName>
    <definedName name="GGG_3" localSheetId="4">ERR</definedName>
    <definedName name="GGG_3" localSheetId="3">ERR</definedName>
    <definedName name="GGG_3">ERR</definedName>
    <definedName name="GGG_4" localSheetId="4">ERR</definedName>
    <definedName name="GGG_4" localSheetId="3">ERR</definedName>
    <definedName name="GGG_4">ERR</definedName>
    <definedName name="GGG_5" localSheetId="4">ERR</definedName>
    <definedName name="GGG_5" localSheetId="3">ERR</definedName>
    <definedName name="GGG_5">ERR</definedName>
    <definedName name="GGG_6" localSheetId="4">ERR</definedName>
    <definedName name="GGG_6" localSheetId="3">ERR</definedName>
    <definedName name="GGG_6">ERR</definedName>
    <definedName name="GGG_7" localSheetId="4">ERR</definedName>
    <definedName name="GGG_7" localSheetId="3">ERR</definedName>
    <definedName name="GGG_7">ERR</definedName>
    <definedName name="GGG_8" localSheetId="4">ERR</definedName>
    <definedName name="GGG_8" localSheetId="3">ERR</definedName>
    <definedName name="GGG_8">ERR</definedName>
    <definedName name="GGG_9" localSheetId="4">ERR</definedName>
    <definedName name="GGG_9" localSheetId="3">ERR</definedName>
    <definedName name="GGG_9">ERR</definedName>
    <definedName name="IOUHH" localSheetId="4">[0]!ERR</definedName>
    <definedName name="IOUHH" localSheetId="3">[0]!ERR</definedName>
    <definedName name="IOUHH">[0]!ERR</definedName>
    <definedName name="Israel" localSheetId="3">#REF!,#REF!,#REF!,#REF!,#REF!,#REF!,#REF!,#REF!,#REF!</definedName>
    <definedName name="Israel">#REF!,#REF!,#REF!,#REF!,#REF!,#REF!,#REF!,#REF!,#REF!</definedName>
    <definedName name="j" localSheetId="4">[0]!ERR</definedName>
    <definedName name="j" localSheetId="3">[0]!ERR</definedName>
    <definedName name="j">[0]!ERR</definedName>
    <definedName name="JJ" localSheetId="4">[0]!ERR</definedName>
    <definedName name="JJ" localSheetId="3">[0]!ERR</definedName>
    <definedName name="JJ">[0]!ERR</definedName>
    <definedName name="JOHNNY">[1]!ERR</definedName>
    <definedName name="JOHNNY_10" localSheetId="4">ERR</definedName>
    <definedName name="JOHNNY_10" localSheetId="3">ERR</definedName>
    <definedName name="JOHNNY_10">ERR</definedName>
    <definedName name="JOHNNY_3" localSheetId="4">ERR</definedName>
    <definedName name="JOHNNY_3" localSheetId="3">ERR</definedName>
    <definedName name="JOHNNY_3">ERR</definedName>
    <definedName name="JOHNNY_4" localSheetId="4">ERR</definedName>
    <definedName name="JOHNNY_4" localSheetId="3">ERR</definedName>
    <definedName name="JOHNNY_4">ERR</definedName>
    <definedName name="JOHNNY_5" localSheetId="4">ERR</definedName>
    <definedName name="JOHNNY_5" localSheetId="3">ERR</definedName>
    <definedName name="JOHNNY_5">ERR</definedName>
    <definedName name="JOHNNY_6" localSheetId="4">ERR</definedName>
    <definedName name="JOHNNY_6" localSheetId="3">ERR</definedName>
    <definedName name="JOHNNY_6">ERR</definedName>
    <definedName name="JOHNNY_7" localSheetId="4">ERR</definedName>
    <definedName name="JOHNNY_7" localSheetId="3">ERR</definedName>
    <definedName name="JOHNNY_7">ERR</definedName>
    <definedName name="JOHNNY_8" localSheetId="4">ERR</definedName>
    <definedName name="JOHNNY_8" localSheetId="3">ERR</definedName>
    <definedName name="JOHNNY_8">ERR</definedName>
    <definedName name="JOHNNY_9" localSheetId="4">ERR</definedName>
    <definedName name="JOHNNY_9" localSheetId="3">ERR</definedName>
    <definedName name="JOHNNY_9">ERR</definedName>
    <definedName name="LOGO">[1]!ERR</definedName>
    <definedName name="LOGO_10" localSheetId="4">ERR</definedName>
    <definedName name="LOGO_10" localSheetId="3">ERR</definedName>
    <definedName name="LOGO_10">ERR</definedName>
    <definedName name="LOGO_3" localSheetId="4">ERR</definedName>
    <definedName name="LOGO_3" localSheetId="3">ERR</definedName>
    <definedName name="LOGO_3">ERR</definedName>
    <definedName name="LOGO_4" localSheetId="4">ERR</definedName>
    <definedName name="LOGO_4" localSheetId="3">ERR</definedName>
    <definedName name="LOGO_4">ERR</definedName>
    <definedName name="LOGO_5" localSheetId="4">ERR</definedName>
    <definedName name="LOGO_5" localSheetId="3">ERR</definedName>
    <definedName name="LOGO_5">ERR</definedName>
    <definedName name="LOGO_6" localSheetId="4">ERR</definedName>
    <definedName name="LOGO_6" localSheetId="3">ERR</definedName>
    <definedName name="LOGO_6">ERR</definedName>
    <definedName name="LOGO_7" localSheetId="4">ERR</definedName>
    <definedName name="LOGO_7" localSheetId="3">ERR</definedName>
    <definedName name="LOGO_7">ERR</definedName>
    <definedName name="LOGO_8" localSheetId="4">ERR</definedName>
    <definedName name="LOGO_8" localSheetId="3">ERR</definedName>
    <definedName name="LOGO_8">ERR</definedName>
    <definedName name="LOGO_9" localSheetId="4">ERR</definedName>
    <definedName name="LOGO_9" localSheetId="3">ERR</definedName>
    <definedName name="LOGO_9">ERR</definedName>
    <definedName name="MACO" localSheetId="3">#REF!</definedName>
    <definedName name="MACO">#REF!</definedName>
    <definedName name="MAT">[3]MAT!$A$1:$D$65536</definedName>
    <definedName name="NO">[1]!ERR</definedName>
    <definedName name="NO_10" localSheetId="4">ERR</definedName>
    <definedName name="NO_10" localSheetId="3">ERR</definedName>
    <definedName name="NO_10">ERR</definedName>
    <definedName name="NO_3" localSheetId="4">ERR</definedName>
    <definedName name="NO_3" localSheetId="3">ERR</definedName>
    <definedName name="NO_3">ERR</definedName>
    <definedName name="NO_4" localSheetId="4">ERR</definedName>
    <definedName name="NO_4" localSheetId="3">ERR</definedName>
    <definedName name="NO_4">ERR</definedName>
    <definedName name="NO_5" localSheetId="4">ERR</definedName>
    <definedName name="NO_5" localSheetId="3">ERR</definedName>
    <definedName name="NO_5">ERR</definedName>
    <definedName name="NO_6" localSheetId="4">ERR</definedName>
    <definedName name="NO_6" localSheetId="3">ERR</definedName>
    <definedName name="NO_6">ERR</definedName>
    <definedName name="NO_7" localSheetId="4">ERR</definedName>
    <definedName name="NO_7" localSheetId="3">ERR</definedName>
    <definedName name="NO_7">ERR</definedName>
    <definedName name="NO_8" localSheetId="4">ERR</definedName>
    <definedName name="NO_8" localSheetId="3">ERR</definedName>
    <definedName name="NO_8">ERR</definedName>
    <definedName name="NO_9" localSheetId="4">ERR</definedName>
    <definedName name="NO_9" localSheetId="3">ERR</definedName>
    <definedName name="NO_9">ERR</definedName>
    <definedName name="OLE_LINK1_6" localSheetId="3">'[4]Presupuesto obra'!#REF!</definedName>
    <definedName name="OLE_LINK1_6">'[4]Presupuesto obra'!#REF!</definedName>
    <definedName name="OLE_LINK2_6" localSheetId="3">'[4]Presupuesto obra'!#REF!</definedName>
    <definedName name="OLE_LINK2_6">'[4]Presupuesto obra'!#REF!</definedName>
    <definedName name="PEPE" localSheetId="4">[0]!ERR</definedName>
    <definedName name="PEPE" localSheetId="3">[0]!ERR</definedName>
    <definedName name="PEPE">[0]!ERR</definedName>
    <definedName name="PRECIOS">[5]PRECIOS!$A$2:$G$257</definedName>
    <definedName name="PRES">[3]PRES!$A$8:$D$58</definedName>
    <definedName name="programainv">[1]!ERR</definedName>
    <definedName name="programainv_10" localSheetId="4">ERR</definedName>
    <definedName name="programainv_10" localSheetId="3">ERR</definedName>
    <definedName name="programainv_10">ERR</definedName>
    <definedName name="programainv_3" localSheetId="4">ERR</definedName>
    <definedName name="programainv_3" localSheetId="3">ERR</definedName>
    <definedName name="programainv_3">ERR</definedName>
    <definedName name="programainv_4" localSheetId="4">ERR</definedName>
    <definedName name="programainv_4" localSheetId="3">ERR</definedName>
    <definedName name="programainv_4">ERR</definedName>
    <definedName name="programainv_5" localSheetId="4">ERR</definedName>
    <definedName name="programainv_5" localSheetId="3">ERR</definedName>
    <definedName name="programainv_5">ERR</definedName>
    <definedName name="programainv_6" localSheetId="4">ERR</definedName>
    <definedName name="programainv_6" localSheetId="3">ERR</definedName>
    <definedName name="programainv_6">ERR</definedName>
    <definedName name="programainv_7" localSheetId="4">ERR</definedName>
    <definedName name="programainv_7" localSheetId="3">ERR</definedName>
    <definedName name="programainv_7">ERR</definedName>
    <definedName name="programainv_8" localSheetId="4">ERR</definedName>
    <definedName name="programainv_8" localSheetId="3">ERR</definedName>
    <definedName name="programainv_8">ERR</definedName>
    <definedName name="programainv_9" localSheetId="4">ERR</definedName>
    <definedName name="programainv_9" localSheetId="3">ERR</definedName>
    <definedName name="programainv_9">ERR</definedName>
    <definedName name="PROY" localSheetId="3">'[6]PE-02'!#REF!</definedName>
    <definedName name="PROY">'[6]PE-02'!#REF!</definedName>
    <definedName name="REICIO">[1]!ERR</definedName>
    <definedName name="REICIO_10" localSheetId="4">ERR</definedName>
    <definedName name="REICIO_10" localSheetId="3">ERR</definedName>
    <definedName name="REICIO_10">ERR</definedName>
    <definedName name="REICIO_3" localSheetId="4">ERR</definedName>
    <definedName name="REICIO_3" localSheetId="3">ERR</definedName>
    <definedName name="REICIO_3">ERR</definedName>
    <definedName name="REICIO_4" localSheetId="4">ERR</definedName>
    <definedName name="REICIO_4" localSheetId="3">ERR</definedName>
    <definedName name="REICIO_4">ERR</definedName>
    <definedName name="REICIO_5" localSheetId="4">ERR</definedName>
    <definedName name="REICIO_5" localSheetId="3">ERR</definedName>
    <definedName name="REICIO_5">ERR</definedName>
    <definedName name="REICIO_6" localSheetId="4">ERR</definedName>
    <definedName name="REICIO_6" localSheetId="3">ERR</definedName>
    <definedName name="REICIO_6">ERR</definedName>
    <definedName name="REICIO_7" localSheetId="4">ERR</definedName>
    <definedName name="REICIO_7" localSheetId="3">ERR</definedName>
    <definedName name="REICIO_7">ERR</definedName>
    <definedName name="REICIO_8" localSheetId="4">ERR</definedName>
    <definedName name="REICIO_8" localSheetId="3">ERR</definedName>
    <definedName name="REICIO_8">ERR</definedName>
    <definedName name="REICIO_9" localSheetId="4">ERR</definedName>
    <definedName name="REICIO_9" localSheetId="3">ERR</definedName>
    <definedName name="REICIO_9">ERR</definedName>
    <definedName name="reinicio">[1]!ERR</definedName>
    <definedName name="reinicio_10" localSheetId="4">ERR</definedName>
    <definedName name="reinicio_10" localSheetId="3">ERR</definedName>
    <definedName name="reinicio_10">ERR</definedName>
    <definedName name="reinicio_3" localSheetId="4">ERR</definedName>
    <definedName name="reinicio_3" localSheetId="3">ERR</definedName>
    <definedName name="reinicio_3">ERR</definedName>
    <definedName name="reinicio_4" localSheetId="4">ERR</definedName>
    <definedName name="reinicio_4" localSheetId="3">ERR</definedName>
    <definedName name="reinicio_4">ERR</definedName>
    <definedName name="reinicio_5" localSheetId="4">ERR</definedName>
    <definedName name="reinicio_5" localSheetId="3">ERR</definedName>
    <definedName name="reinicio_5">ERR</definedName>
    <definedName name="reinicio_6" localSheetId="4">ERR</definedName>
    <definedName name="reinicio_6" localSheetId="3">ERR</definedName>
    <definedName name="reinicio_6">ERR</definedName>
    <definedName name="reinicio_7" localSheetId="4">ERR</definedName>
    <definedName name="reinicio_7" localSheetId="3">ERR</definedName>
    <definedName name="reinicio_7">ERR</definedName>
    <definedName name="reinicio_8" localSheetId="4">ERR</definedName>
    <definedName name="reinicio_8" localSheetId="3">ERR</definedName>
    <definedName name="reinicio_8">ERR</definedName>
    <definedName name="reinicio_9" localSheetId="4">ERR</definedName>
    <definedName name="reinicio_9" localSheetId="3">ERR</definedName>
    <definedName name="reinicio_9">ERR</definedName>
    <definedName name="RICARDO" localSheetId="3">#REF!,#REF!,#REF!,#REF!,#REF!,#REF!,#REF!,#REF!,#REF!</definedName>
    <definedName name="RICARDO">#REF!,#REF!,#REF!,#REF!,#REF!,#REF!,#REF!,#REF!,#REF!</definedName>
    <definedName name="rr">[1]!ERR</definedName>
    <definedName name="rr_10" localSheetId="4">ERR</definedName>
    <definedName name="rr_10" localSheetId="3">ERR</definedName>
    <definedName name="rr_10">ERR</definedName>
    <definedName name="rr_3" localSheetId="4">ERR</definedName>
    <definedName name="rr_3" localSheetId="3">ERR</definedName>
    <definedName name="rr_3">ERR</definedName>
    <definedName name="rr_4" localSheetId="4">ERR</definedName>
    <definedName name="rr_4" localSheetId="3">ERR</definedName>
    <definedName name="rr_4">ERR</definedName>
    <definedName name="rr_5" localSheetId="4">ERR</definedName>
    <definedName name="rr_5" localSheetId="3">ERR</definedName>
    <definedName name="rr_5">ERR</definedName>
    <definedName name="rr_6" localSheetId="4">ERR</definedName>
    <definedName name="rr_6" localSheetId="3">ERR</definedName>
    <definedName name="rr_6">ERR</definedName>
    <definedName name="rr_7" localSheetId="4">ERR</definedName>
    <definedName name="rr_7" localSheetId="3">ERR</definedName>
    <definedName name="rr_7">ERR</definedName>
    <definedName name="rr_8" localSheetId="4">ERR</definedName>
    <definedName name="rr_8" localSheetId="3">ERR</definedName>
    <definedName name="rr_8">ERR</definedName>
    <definedName name="rr_9" localSheetId="4">ERR</definedName>
    <definedName name="rr_9" localSheetId="3">ERR</definedName>
    <definedName name="rr_9">ERR</definedName>
    <definedName name="s" localSheetId="4">[0]!ERR</definedName>
    <definedName name="s" localSheetId="3">[0]!ERR</definedName>
    <definedName name="s">[0]!ERR</definedName>
    <definedName name="salarios" localSheetId="4">[0]!ERR</definedName>
    <definedName name="salarios" localSheetId="3">[0]!ERR</definedName>
    <definedName name="salarios">[0]!ERR</definedName>
    <definedName name="SERO">[1]!ERR</definedName>
    <definedName name="SERO_10" localSheetId="4">ERR</definedName>
    <definedName name="SERO_10" localSheetId="3">ERR</definedName>
    <definedName name="SERO_10">ERR</definedName>
    <definedName name="SERO_3" localSheetId="4">ERR</definedName>
    <definedName name="SERO_3" localSheetId="3">ERR</definedName>
    <definedName name="SERO_3">ERR</definedName>
    <definedName name="SERO_4" localSheetId="4">ERR</definedName>
    <definedName name="SERO_4" localSheetId="3">ERR</definedName>
    <definedName name="SERO_4">ERR</definedName>
    <definedName name="SERO_5" localSheetId="4">ERR</definedName>
    <definedName name="SERO_5" localSheetId="3">ERR</definedName>
    <definedName name="SERO_5">ERR</definedName>
    <definedName name="SERO_6" localSheetId="4">ERR</definedName>
    <definedName name="SERO_6" localSheetId="3">ERR</definedName>
    <definedName name="SERO_6">ERR</definedName>
    <definedName name="SERO_7" localSheetId="4">ERR</definedName>
    <definedName name="SERO_7" localSheetId="3">ERR</definedName>
    <definedName name="SERO_7">ERR</definedName>
    <definedName name="SERO_8" localSheetId="4">ERR</definedName>
    <definedName name="SERO_8" localSheetId="3">ERR</definedName>
    <definedName name="SERO_8">ERR</definedName>
    <definedName name="SERO_9" localSheetId="4">ERR</definedName>
    <definedName name="SERO_9" localSheetId="3">ERR</definedName>
    <definedName name="SERO_9">ERR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I">[1]!ERR</definedName>
    <definedName name="SI_10" localSheetId="4">ERR</definedName>
    <definedName name="SI_10" localSheetId="3">ERR</definedName>
    <definedName name="SI_10">ERR</definedName>
    <definedName name="SI_3" localSheetId="4">ERR</definedName>
    <definedName name="SI_3" localSheetId="3">ERR</definedName>
    <definedName name="SI_3">ERR</definedName>
    <definedName name="SI_4" localSheetId="4">ERR</definedName>
    <definedName name="SI_4" localSheetId="3">ERR</definedName>
    <definedName name="SI_4">ERR</definedName>
    <definedName name="SI_5" localSheetId="4">ERR</definedName>
    <definedName name="SI_5" localSheetId="3">ERR</definedName>
    <definedName name="SI_5">ERR</definedName>
    <definedName name="SI_6" localSheetId="4">ERR</definedName>
    <definedName name="SI_6" localSheetId="3">ERR</definedName>
    <definedName name="SI_6">ERR</definedName>
    <definedName name="SI_7" localSheetId="4">ERR</definedName>
    <definedName name="SI_7" localSheetId="3">ERR</definedName>
    <definedName name="SI_7">ERR</definedName>
    <definedName name="SI_8" localSheetId="4">ERR</definedName>
    <definedName name="SI_8" localSheetId="3">ERR</definedName>
    <definedName name="SI_8">ERR</definedName>
    <definedName name="SI_9" localSheetId="4">ERR</definedName>
    <definedName name="SI_9" localSheetId="3">ERR</definedName>
    <definedName name="SI_9">ERR</definedName>
    <definedName name="SISISIS">[1]!ERR</definedName>
    <definedName name="SISISIS_10" localSheetId="4">ERR</definedName>
    <definedName name="SISISIS_10" localSheetId="3">ERR</definedName>
    <definedName name="SISISIS_10">ERR</definedName>
    <definedName name="SISISIS_3" localSheetId="4">ERR</definedName>
    <definedName name="SISISIS_3" localSheetId="3">ERR</definedName>
    <definedName name="SISISIS_3">ERR</definedName>
    <definedName name="SISISIS_4" localSheetId="4">ERR</definedName>
    <definedName name="SISISIS_4" localSheetId="3">ERR</definedName>
    <definedName name="SISISIS_4">ERR</definedName>
    <definedName name="SISISIS_5" localSheetId="4">ERR</definedName>
    <definedName name="SISISIS_5" localSheetId="3">ERR</definedName>
    <definedName name="SISISIS_5">ERR</definedName>
    <definedName name="SISISIS_6" localSheetId="4">ERR</definedName>
    <definedName name="SISISIS_6" localSheetId="3">ERR</definedName>
    <definedName name="SISISIS_6">ERR</definedName>
    <definedName name="SISISIS_7" localSheetId="4">ERR</definedName>
    <definedName name="SISISIS_7" localSheetId="3">ERR</definedName>
    <definedName name="SISISIS_7">ERR</definedName>
    <definedName name="SISISIS_8" localSheetId="4">ERR</definedName>
    <definedName name="SISISIS_8" localSheetId="3">ERR</definedName>
    <definedName name="SISISIS_8">ERR</definedName>
    <definedName name="SISISIS_9" localSheetId="4">ERR</definedName>
    <definedName name="SISISIS_9" localSheetId="3">ERR</definedName>
    <definedName name="SISISIS_9">ERR</definedName>
    <definedName name="SSP" localSheetId="3">#REF!</definedName>
    <definedName name="SSP">#REF!</definedName>
    <definedName name="SSSS" localSheetId="4">[0]!ERR</definedName>
    <definedName name="SSSS" localSheetId="3">[0]!ERR</definedName>
    <definedName name="SSSS">[0]!ERR</definedName>
    <definedName name="TARIFAS">[1]TARIFAS!$A$1:$F$52</definedName>
    <definedName name="TER" localSheetId="4">[0]!ERR</definedName>
    <definedName name="TER" localSheetId="3">[0]!ERR</definedName>
    <definedName name="TER">[0]!ERR</definedName>
    <definedName name="TERM" localSheetId="4">[0]!ERR</definedName>
    <definedName name="TERM" localSheetId="3">[0]!ERR</definedName>
    <definedName name="TERM">[0]!ERR</definedName>
    <definedName name="TÉRMINOS" localSheetId="4">[0]!ERR</definedName>
    <definedName name="TÉRMINOS" localSheetId="3">[0]!ERR</definedName>
    <definedName name="TÉRMINOS">[0]!ERR</definedName>
    <definedName name="TOTAL" localSheetId="3">#REF!</definedName>
    <definedName name="TOTAL">#REF!</definedName>
    <definedName name="unidades">[7]Listado!$AI$2:$AI$85</definedName>
    <definedName name="uriel" localSheetId="4">[0]!ERR</definedName>
    <definedName name="uriel" localSheetId="3">[0]!ERR</definedName>
    <definedName name="uriel">[0]!ERR</definedName>
    <definedName name="WW" localSheetId="4">[0]!ERR</definedName>
    <definedName name="WW" localSheetId="3">[0]!ERR</definedName>
    <definedName name="WW">[0]!ERR</definedName>
    <definedName name="WWW" localSheetId="4">[0]!ERR</definedName>
    <definedName name="WWW" localSheetId="3">[0]!ERR</definedName>
    <definedName name="WWW">[0]!ERR</definedName>
    <definedName name="x" localSheetId="4">[0]!ERR</definedName>
    <definedName name="x" localSheetId="3">[0]!ERR</definedName>
    <definedName name="x">[0]!ERR</definedName>
    <definedName name="XT" localSheetId="4">ERR</definedName>
    <definedName name="XT">ERR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  <c r="E109" i="10" l="1"/>
  <c r="E108" i="10"/>
  <c r="B108" i="10"/>
  <c r="B109" i="10" s="1"/>
  <c r="E107" i="10"/>
  <c r="E106" i="10"/>
  <c r="E105" i="10"/>
  <c r="B105" i="10"/>
  <c r="B106" i="10" s="1"/>
  <c r="E104" i="10"/>
  <c r="B99" i="10"/>
  <c r="B100" i="10" s="1"/>
  <c r="E98" i="10"/>
  <c r="B102" i="10" s="1"/>
  <c r="E94" i="10"/>
  <c r="B94" i="10"/>
  <c r="E93" i="10"/>
  <c r="E89" i="10"/>
  <c r="E87" i="10"/>
  <c r="B87" i="10"/>
  <c r="B89" i="10" s="1"/>
  <c r="E86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B65" i="10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E64" i="10"/>
  <c r="E60" i="10"/>
  <c r="E59" i="10"/>
  <c r="B59" i="10"/>
  <c r="E58" i="10"/>
  <c r="E57" i="10"/>
  <c r="B57" i="10"/>
  <c r="E56" i="10"/>
  <c r="E55" i="10"/>
  <c r="B55" i="10"/>
  <c r="E54" i="10"/>
  <c r="E53" i="10"/>
  <c r="B53" i="10"/>
  <c r="E52" i="10"/>
  <c r="E51" i="10"/>
  <c r="B51" i="10"/>
  <c r="E50" i="10"/>
  <c r="E49" i="10"/>
  <c r="B49" i="10"/>
  <c r="E48" i="10"/>
  <c r="E47" i="10"/>
  <c r="B47" i="10"/>
  <c r="E46" i="10"/>
  <c r="E45" i="10"/>
  <c r="B45" i="10"/>
  <c r="E44" i="10"/>
  <c r="E43" i="10"/>
  <c r="B43" i="10"/>
  <c r="E42" i="10"/>
  <c r="E41" i="10"/>
  <c r="B41" i="10"/>
  <c r="E40" i="10"/>
  <c r="E36" i="10"/>
  <c r="B36" i="10"/>
  <c r="E35" i="10"/>
  <c r="E33" i="10"/>
  <c r="E32" i="10"/>
  <c r="E31" i="10"/>
  <c r="E30" i="10"/>
  <c r="E29" i="10"/>
  <c r="B29" i="10"/>
  <c r="B31" i="10" s="1"/>
  <c r="B32" i="10" s="1"/>
  <c r="B33" i="10" s="1"/>
  <c r="E28" i="10"/>
  <c r="E23" i="10"/>
  <c r="E22" i="10"/>
  <c r="E20" i="10"/>
  <c r="E19" i="10"/>
  <c r="B19" i="10"/>
  <c r="E18" i="10"/>
  <c r="E14" i="10"/>
  <c r="E13" i="10"/>
  <c r="E12" i="10"/>
  <c r="B12" i="10"/>
  <c r="B13" i="10" s="1"/>
  <c r="B14" i="10" s="1"/>
  <c r="E11" i="10"/>
  <c r="E6" i="10"/>
  <c r="B6" i="10"/>
  <c r="B7" i="10" s="1"/>
  <c r="G5" i="10"/>
  <c r="E5" i="10"/>
  <c r="R39" i="9"/>
  <c r="O39" i="9"/>
  <c r="L39" i="9"/>
  <c r="I39" i="9"/>
  <c r="F39" i="9"/>
  <c r="R37" i="9"/>
  <c r="O37" i="9"/>
  <c r="L37" i="9"/>
  <c r="I37" i="9"/>
  <c r="F37" i="9"/>
  <c r="R34" i="9"/>
  <c r="O34" i="9"/>
  <c r="L34" i="9"/>
  <c r="I34" i="9"/>
  <c r="F34" i="9"/>
  <c r="R15" i="9"/>
  <c r="O15" i="9"/>
  <c r="L15" i="9"/>
  <c r="I15" i="9"/>
  <c r="F15" i="9"/>
  <c r="E83" i="10" l="1"/>
  <c r="E110" i="10"/>
  <c r="E34" i="10"/>
  <c r="E61" i="10"/>
  <c r="E15" i="10"/>
  <c r="E21" i="10"/>
  <c r="E101" i="10"/>
  <c r="E24" i="10"/>
  <c r="E95" i="10"/>
  <c r="B103" i="10"/>
  <c r="O12" i="9" l="1"/>
  <c r="F12" i="9"/>
  <c r="L12" i="9"/>
  <c r="R12" i="9"/>
  <c r="I12" i="9"/>
  <c r="L13" i="9" l="1"/>
  <c r="M12" i="9" s="1"/>
  <c r="F13" i="9"/>
  <c r="G12" i="9" s="1"/>
  <c r="R13" i="9"/>
  <c r="S12" i="9" s="1"/>
  <c r="O13" i="9"/>
  <c r="P12" i="9" s="1"/>
  <c r="I13" i="9"/>
  <c r="J12" i="9" s="1"/>
  <c r="R25" i="9"/>
  <c r="F25" i="9"/>
  <c r="O25" i="9"/>
  <c r="I25" i="9"/>
  <c r="L25" i="9"/>
  <c r="L35" i="9"/>
  <c r="M34" i="9" s="1"/>
  <c r="I35" i="9"/>
  <c r="J34" i="9" s="1"/>
  <c r="R35" i="9"/>
  <c r="S34" i="9" s="1"/>
  <c r="O35" i="9"/>
  <c r="P34" i="9" s="1"/>
  <c r="F35" i="9"/>
  <c r="G34" i="9" s="1"/>
  <c r="R44" i="9"/>
  <c r="S44" i="9" s="1"/>
  <c r="L44" i="9"/>
  <c r="M44" i="9" s="1"/>
  <c r="F44" i="9"/>
  <c r="G44" i="9" s="1"/>
  <c r="I44" i="9"/>
  <c r="J44" i="9" s="1"/>
  <c r="O44" i="9"/>
  <c r="P44" i="9" s="1"/>
  <c r="I24" i="9"/>
  <c r="R24" i="9"/>
  <c r="O24" i="9"/>
  <c r="L24" i="9"/>
  <c r="F24" i="9"/>
  <c r="R48" i="9"/>
  <c r="S48" i="9" s="1"/>
  <c r="L48" i="9"/>
  <c r="M48" i="9" s="1"/>
  <c r="F48" i="9"/>
  <c r="G48" i="9" s="1"/>
  <c r="I48" i="9"/>
  <c r="J48" i="9" s="1"/>
  <c r="O48" i="9"/>
  <c r="P48" i="9" s="1"/>
  <c r="I40" i="9"/>
  <c r="J39" i="9" s="1"/>
  <c r="R40" i="9"/>
  <c r="S39" i="9" s="1"/>
  <c r="F40" i="9"/>
  <c r="G39" i="9" s="1"/>
  <c r="O40" i="9"/>
  <c r="P39" i="9" s="1"/>
  <c r="L40" i="9"/>
  <c r="M39" i="9" s="1"/>
  <c r="O50" i="9"/>
  <c r="P50" i="9" s="1"/>
  <c r="I50" i="9"/>
  <c r="J50" i="9" s="1"/>
  <c r="L50" i="9"/>
  <c r="M50" i="9" s="1"/>
  <c r="R50" i="9"/>
  <c r="S50" i="9" s="1"/>
  <c r="F50" i="9"/>
  <c r="G50" i="9" s="1"/>
  <c r="L19" i="9"/>
  <c r="R19" i="9"/>
  <c r="I19" i="9"/>
  <c r="O19" i="9"/>
  <c r="F19" i="9"/>
  <c r="O51" i="9"/>
  <c r="P51" i="9" s="1"/>
  <c r="I51" i="9"/>
  <c r="J51" i="9" s="1"/>
  <c r="R51" i="9"/>
  <c r="S51" i="9" s="1"/>
  <c r="F51" i="9"/>
  <c r="G51" i="9" s="1"/>
  <c r="L51" i="9"/>
  <c r="M51" i="9" s="1"/>
  <c r="O47" i="9"/>
  <c r="P47" i="9" s="1"/>
  <c r="I47" i="9"/>
  <c r="J47" i="9" s="1"/>
  <c r="L47" i="9"/>
  <c r="M47" i="9" s="1"/>
  <c r="R47" i="9"/>
  <c r="S47" i="9" s="1"/>
  <c r="F47" i="9"/>
  <c r="G47" i="9" s="1"/>
  <c r="R49" i="9"/>
  <c r="S49" i="9" s="1"/>
  <c r="L49" i="9"/>
  <c r="M49" i="9" s="1"/>
  <c r="F49" i="9"/>
  <c r="G49" i="9" s="1"/>
  <c r="O49" i="9"/>
  <c r="P49" i="9" s="1"/>
  <c r="I49" i="9"/>
  <c r="J49" i="9" s="1"/>
  <c r="O46" i="9"/>
  <c r="P46" i="9" s="1"/>
  <c r="I46" i="9"/>
  <c r="J46" i="9" s="1"/>
  <c r="R46" i="9"/>
  <c r="S46" i="9" s="1"/>
  <c r="F46" i="9"/>
  <c r="G46" i="9" s="1"/>
  <c r="L46" i="9"/>
  <c r="M46" i="9" s="1"/>
  <c r="T49" i="9" l="1"/>
  <c r="T44" i="9"/>
  <c r="T34" i="9"/>
  <c r="R17" i="9"/>
  <c r="S17" i="9" s="1"/>
  <c r="L17" i="9"/>
  <c r="M17" i="9" s="1"/>
  <c r="F17" i="9"/>
  <c r="G17" i="9" s="1"/>
  <c r="I17" i="9"/>
  <c r="J17" i="9" s="1"/>
  <c r="O17" i="9"/>
  <c r="P17" i="9" s="1"/>
  <c r="O28" i="9"/>
  <c r="P28" i="9" s="1"/>
  <c r="I28" i="9"/>
  <c r="J28" i="9" s="1"/>
  <c r="L28" i="9"/>
  <c r="M28" i="9" s="1"/>
  <c r="R28" i="9"/>
  <c r="S28" i="9" s="1"/>
  <c r="F28" i="9"/>
  <c r="G28" i="9" s="1"/>
  <c r="L20" i="9"/>
  <c r="M19" i="9" s="1"/>
  <c r="R20" i="9"/>
  <c r="S19" i="9" s="1"/>
  <c r="O20" i="9"/>
  <c r="I20" i="9"/>
  <c r="J19" i="9" s="1"/>
  <c r="F20" i="9"/>
  <c r="G19" i="9" s="1"/>
  <c r="T51" i="9"/>
  <c r="T39" i="9"/>
  <c r="R31" i="9"/>
  <c r="S31" i="9" s="1"/>
  <c r="L31" i="9"/>
  <c r="M31" i="9" s="1"/>
  <c r="F31" i="9"/>
  <c r="G31" i="9" s="1"/>
  <c r="O31" i="9"/>
  <c r="P31" i="9" s="1"/>
  <c r="I31" i="9"/>
  <c r="J31" i="9" s="1"/>
  <c r="L22" i="9"/>
  <c r="R22" i="9"/>
  <c r="I22" i="9"/>
  <c r="O22" i="9"/>
  <c r="F22" i="9"/>
  <c r="T46" i="9"/>
  <c r="P19" i="9"/>
  <c r="T50" i="9"/>
  <c r="T48" i="9"/>
  <c r="T12" i="9"/>
  <c r="R42" i="9"/>
  <c r="S42" i="9" s="1"/>
  <c r="L42" i="9"/>
  <c r="M42" i="9" s="1"/>
  <c r="F42" i="9"/>
  <c r="G42" i="9" s="1"/>
  <c r="O42" i="9"/>
  <c r="P42" i="9" s="1"/>
  <c r="I42" i="9"/>
  <c r="J42" i="9" s="1"/>
  <c r="L23" i="9"/>
  <c r="R23" i="9"/>
  <c r="O23" i="9"/>
  <c r="I23" i="9"/>
  <c r="F23" i="9"/>
  <c r="T47" i="9"/>
  <c r="G22" i="9" l="1"/>
  <c r="M22" i="9"/>
  <c r="T19" i="9"/>
  <c r="S22" i="9"/>
  <c r="J22" i="9"/>
  <c r="T31" i="9"/>
  <c r="T28" i="9"/>
  <c r="T17" i="9"/>
  <c r="T42" i="9"/>
  <c r="P22" i="9"/>
  <c r="T22" i="9" l="1"/>
  <c r="T52" i="9" s="1"/>
  <c r="F12" i="6" l="1"/>
  <c r="I10" i="4" l="1"/>
  <c r="I9" i="4"/>
  <c r="I8" i="4"/>
  <c r="F16" i="6"/>
  <c r="G12" i="6" l="1"/>
  <c r="F18" i="6"/>
  <c r="F17" i="6"/>
  <c r="F15" i="6"/>
  <c r="F14" i="6"/>
  <c r="H14" i="6" s="1"/>
  <c r="F13" i="6"/>
  <c r="H13" i="6" s="1"/>
  <c r="G16" i="6" l="1"/>
  <c r="H16" i="6" s="1"/>
  <c r="E12" i="6"/>
  <c r="H12" i="6"/>
  <c r="H18" i="6" l="1"/>
  <c r="H17" i="6"/>
  <c r="D16" i="6"/>
  <c r="H15" i="6"/>
  <c r="H11" i="6"/>
  <c r="D28" i="5"/>
  <c r="D27" i="5"/>
  <c r="D26" i="5"/>
  <c r="D23" i="5"/>
  <c r="D22" i="5"/>
  <c r="D16" i="5"/>
  <c r="D17" i="5"/>
  <c r="D15" i="5"/>
  <c r="D13" i="5"/>
  <c r="D20" i="5" s="1"/>
  <c r="D46" i="5"/>
  <c r="D34" i="5" s="1"/>
  <c r="C46" i="5"/>
  <c r="D33" i="5" s="1"/>
  <c r="D21" i="5" l="1"/>
  <c r="D24" i="5" s="1"/>
  <c r="D18" i="5"/>
  <c r="D35" i="5"/>
  <c r="B25" i="4"/>
  <c r="B24" i="4"/>
  <c r="B23" i="4"/>
  <c r="B22" i="4"/>
  <c r="B21" i="4"/>
  <c r="B20" i="4"/>
  <c r="B19" i="4"/>
  <c r="B18" i="4"/>
  <c r="B17" i="4"/>
  <c r="B16" i="4"/>
  <c r="B15" i="4"/>
  <c r="B12" i="4"/>
  <c r="B11" i="4"/>
  <c r="B14" i="4"/>
  <c r="B13" i="4"/>
  <c r="B10" i="4"/>
  <c r="B9" i="4"/>
  <c r="B8" i="4"/>
  <c r="E8" i="4" l="1"/>
  <c r="D20" i="4" l="1"/>
  <c r="D18" i="4" l="1"/>
  <c r="F18" i="4" s="1"/>
  <c r="D14" i="4"/>
  <c r="D21" i="4"/>
  <c r="D19" i="4"/>
  <c r="D15" i="4"/>
  <c r="F15" i="4" s="1"/>
  <c r="D23" i="4"/>
  <c r="D22" i="4"/>
  <c r="D17" i="4"/>
  <c r="F17" i="4" s="1"/>
  <c r="D16" i="4"/>
  <c r="D13" i="4"/>
  <c r="D12" i="4"/>
  <c r="D11" i="4"/>
  <c r="D10" i="4"/>
  <c r="D9" i="4"/>
  <c r="D8" i="4"/>
  <c r="D25" i="4" l="1"/>
  <c r="F25" i="4" s="1"/>
  <c r="D24" i="4"/>
  <c r="F24" i="4" s="1"/>
  <c r="F8" i="4"/>
  <c r="E22" i="4"/>
  <c r="E13" i="4"/>
  <c r="E11" i="4"/>
  <c r="F13" i="4" l="1"/>
  <c r="F11" i="4"/>
  <c r="F22" i="4"/>
  <c r="E10" i="4"/>
  <c r="E12" i="4"/>
  <c r="E9" i="4"/>
  <c r="E21" i="4"/>
  <c r="E19" i="4"/>
  <c r="E23" i="4" l="1"/>
  <c r="F23" i="4" s="1"/>
  <c r="E20" i="4"/>
  <c r="E14" i="4"/>
  <c r="F21" i="4"/>
  <c r="F12" i="4"/>
  <c r="F19" i="4"/>
  <c r="F9" i="4"/>
  <c r="F10" i="4"/>
  <c r="F20" i="4" l="1"/>
  <c r="E16" i="4"/>
  <c r="F14" i="4"/>
  <c r="F16" i="4" l="1"/>
  <c r="F26" i="4" s="1"/>
  <c r="H9" i="6" l="1"/>
  <c r="D29" i="5"/>
  <c r="D30" i="5" l="1"/>
  <c r="D31" i="5" s="1"/>
  <c r="D36" i="5" l="1"/>
  <c r="F10" i="6" s="1"/>
  <c r="H10" i="6" l="1"/>
  <c r="H19" i="6" s="1"/>
</calcChain>
</file>

<file path=xl/sharedStrings.xml><?xml version="1.0" encoding="utf-8"?>
<sst xmlns="http://schemas.openxmlformats.org/spreadsheetml/2006/main" count="622" uniqueCount="286">
  <si>
    <t>Und</t>
  </si>
  <si>
    <t>ITEM</t>
  </si>
  <si>
    <t>DESCRIPCIÓN</t>
  </si>
  <si>
    <t>UND</t>
  </si>
  <si>
    <t>CANT.</t>
  </si>
  <si>
    <t>V. UNT. CON IVA</t>
  </si>
  <si>
    <t>V/TOTAL</t>
  </si>
  <si>
    <t>TOTAL</t>
  </si>
  <si>
    <t xml:space="preserve">REPUBLICA DE COLOMBIA  </t>
  </si>
  <si>
    <t>HATO COROZAL ALTO Y SOSTENIBLE</t>
  </si>
  <si>
    <t xml:space="preserve">DEPARTAMENTO DE CASANARE     </t>
  </si>
  <si>
    <t>ALCALDÍA MUNICIPAL DE HATO COROZAL</t>
  </si>
  <si>
    <t>OBJETO:</t>
  </si>
  <si>
    <t>Lizeth Joheli García Torres</t>
  </si>
  <si>
    <t>TOTAL CONTRATO</t>
  </si>
  <si>
    <t>Secretaria de Desarrollo Social Integral y Productivo</t>
  </si>
  <si>
    <t xml:space="preserve">Yadira Escobar Heredia </t>
  </si>
  <si>
    <t>Und.</t>
  </si>
  <si>
    <t>Bolsas</t>
  </si>
  <si>
    <t>Horas</t>
  </si>
  <si>
    <t>COSTO SALARIAL PERSONAL MANIPULADOR DE ALIMENTOS - COMPONENTE RACIÓN PREPARADA EN SITIO</t>
  </si>
  <si>
    <t>CONCEPTO</t>
  </si>
  <si>
    <t>PORCENTAJE SOBRE SALARIO BASE %</t>
  </si>
  <si>
    <t>VALOR</t>
  </si>
  <si>
    <t>SALARIO BASE MENSUAL</t>
  </si>
  <si>
    <t>Salario mensual</t>
  </si>
  <si>
    <t>Auxilio de transporte</t>
  </si>
  <si>
    <t>TOTAL SALARIO BASE POR PERSONA</t>
  </si>
  <si>
    <t>SEGURIDAD SOCIAL</t>
  </si>
  <si>
    <t>Aporte a pensión</t>
  </si>
  <si>
    <t>Aporte a salud</t>
  </si>
  <si>
    <t>Aporte a ARP</t>
  </si>
  <si>
    <t xml:space="preserve">0,0522% </t>
  </si>
  <si>
    <t>TOTAL SEGURIDAD SOCIAL</t>
  </si>
  <si>
    <t>PRESTACIONES SOCIALES</t>
  </si>
  <si>
    <t>Cesantías</t>
  </si>
  <si>
    <t>Primas</t>
  </si>
  <si>
    <t>Intereses de cesantías</t>
  </si>
  <si>
    <t>Vacaciones</t>
  </si>
  <si>
    <t>TOTAL PRESTACIONES SOCIALES</t>
  </si>
  <si>
    <t>PARAFISCALES</t>
  </si>
  <si>
    <t>Caja de compensación familiar</t>
  </si>
  <si>
    <t>ICBF</t>
  </si>
  <si>
    <t>SENA</t>
  </si>
  <si>
    <t>TOTAL PARAFISCALES</t>
  </si>
  <si>
    <t>COSTO LABORAL MENSUAL POR PERSONA</t>
  </si>
  <si>
    <t>COSTO LABORAL DIARIO RACIÓN PREPARADA EN SITIO</t>
  </si>
  <si>
    <t>NÚMERO DE MANIPULADORAS RACIÓN PREPARADA EN SITIO</t>
  </si>
  <si>
    <t>DIAS CALENDARIO LABORADOS POR LA MANIPULADORAS</t>
  </si>
  <si>
    <t>DÍAS CALENDARIO ESCOLAR ATENDIDOS</t>
  </si>
  <si>
    <t>FACTOR MULTIPLICADOR</t>
  </si>
  <si>
    <t>COSTO LABORAL REAL RACIÓN PREPARADA EN SITIO</t>
  </si>
  <si>
    <t>MES</t>
  </si>
  <si>
    <t>DIAS CALENDARIO</t>
  </si>
  <si>
    <t>DIAS CALENDARIO ESCOLAR</t>
  </si>
  <si>
    <t>OCTUBRE</t>
  </si>
  <si>
    <t>NOVIEMBRE</t>
  </si>
  <si>
    <t>DICIEMBRE</t>
  </si>
  <si>
    <t>TOTAL DIAS</t>
  </si>
  <si>
    <t>RECESO A PARTIR DEL 24 DE JUNIO</t>
  </si>
  <si>
    <t xml:space="preserve">DEPARTAMENTO DE CASANARE  </t>
  </si>
  <si>
    <t>PRESUPUESTO PERSONAL</t>
  </si>
  <si>
    <t xml:space="preserve">ACTIVIDAD </t>
  </si>
  <si>
    <t>DESCRPCIÓN</t>
  </si>
  <si>
    <t>U. MEDIDA</t>
  </si>
  <si>
    <t>CANTIDAD</t>
  </si>
  <si>
    <t>COSTO DE
LA UNIDAD</t>
  </si>
  <si>
    <t>COSTOS
TOTALES</t>
  </si>
  <si>
    <t>1.1- Complemento
alimentario modalidad
almuerzo escolar
preparado y servido en
sitio.</t>
  </si>
  <si>
    <t>Examen de Aptitud Médica para manipulación de Alimentos (Incluye Pruebas de Laboratorio)</t>
  </si>
  <si>
    <t>MANIPULADORA</t>
  </si>
  <si>
    <t xml:space="preserve">Insumos de Aseo para comedor escolar para cuatro </t>
  </si>
  <si>
    <t>TOTAL POR COMEDOR</t>
  </si>
  <si>
    <t>Personal manipulador de Alimentos</t>
  </si>
  <si>
    <t>1  Dotaciones por manipuladora durante la vigencia del contrato, que cumplan con los protocolos de Bioseguridad</t>
  </si>
  <si>
    <t>Ciclos de menú - Víveres</t>
  </si>
  <si>
    <t>UNIDADES</t>
  </si>
  <si>
    <t>Plan de saneamiento Básico,  incluye programa de Bioseguridad</t>
  </si>
  <si>
    <t>Manuales y
formatos</t>
  </si>
  <si>
    <t>Etapa de Alistamiento - Mantenimineto preventivo y correctivo de equipos</t>
  </si>
  <si>
    <t>Por Institución y a Necesidad</t>
  </si>
  <si>
    <t>2.2- Plan de
capacitacion</t>
  </si>
  <si>
    <t>Capacitaciones</t>
  </si>
  <si>
    <t>2.3- Servicios
profesionales
Coordinador</t>
  </si>
  <si>
    <t>Un (1) profesional con título académico de pregrado en el área de ciencias administrativas o afines o  en ingeniería de alimentos o químico de alimentos o microbiólogo o profesional en nutrición y dietética, que acredite como mínimo Siete (07) años de experiencia general debidamente certificados, contados a partir de la expedición de la tarjeta profesional o de fecha del grado (conforme a las disposiciones legales vigentes) y hasta el cierre del presente proceso de selección, de los cuales deberá acreditar una experiencia especifica mínima de Dos (02) años desempeñando el cargo como director y/o coordinador, en la ejecución de Contratos de prestación de servicios y/o Proyectos cuyo objeto haya sido o que guarde similitud o dentro de su alcance incluya actividades relacionadas con la prestación de  servicio de alimentación escolar para los estudiantes matriculados en los diferentes niveles educativos de instituciones educativas y/o Prestar el servicio de alimentación escolar para los estudiantes de instituciones educativas y/o Implementación de Complemento Nutricional para estudiantes.</t>
  </si>
  <si>
    <t>Dias Calendario</t>
  </si>
  <si>
    <t>2.4- Plan de
Señalizacion y
Señalizacion unidad
aplicativa (restaurante)</t>
  </si>
  <si>
    <t>Identificar y señalar cada una de las áreas dentro del servicio de alimentación, en material lavable y desinfectable</t>
  </si>
  <si>
    <t>unidades</t>
  </si>
  <si>
    <t>Publicar el ciclo de menú por ración y número total de raciones (Formato de Visibilidad) el cual incluye Linea de atención al ciudadano.</t>
  </si>
  <si>
    <t>TOTAL PROYECTO</t>
  </si>
  <si>
    <t>Profesional de Apoyo SDSIP</t>
  </si>
  <si>
    <t>Yadira Escobar Heredia</t>
  </si>
  <si>
    <t>Población
escolar a
beneficiar por día</t>
  </si>
  <si>
    <t>MARZO</t>
  </si>
  <si>
    <t>ABRIL</t>
  </si>
  <si>
    <t xml:space="preserve">MAYO </t>
  </si>
  <si>
    <t xml:space="preserve">JUNIO </t>
  </si>
  <si>
    <t>De conformidad a la comparación y estudio de las cotizaciones presentadas y teniendo en cuenta las condiciones y especificaciones tecnicas requeridas para la satisfación de las necesidades de los administrados y en cumplimiento de la funcion publica por parte del Municipio.</t>
  </si>
  <si>
    <t>PRESUPUESTO OFICIAL</t>
  </si>
  <si>
    <t>Plan de capacitación y/o actualización continua y ermanente para el personal manipulador de alimentos desde el momento de su vinculación. El plan de capacitación y/o actualización debe contener: metodología, duración, profesional que dicte la actualización, cronograma y temas específicos a impartir y se deberá desarrollar de acuerdo con lo establecido en la normatividad sanitaria vigente. el profesional capacitador en nutricion o dietetica . tres horas capacitación.</t>
  </si>
  <si>
    <t>PRESUPUESTO INSUMOS ASEO</t>
  </si>
  <si>
    <t>PRESTACIÓN DE SERVICIOS DE ALIMENTACIÓN ESCOLAR DIRIGIDO A LOS NIÑOS, NIÑAS Y ADOLESCENTES DEL ÁREA URBANA DEL MUNICIPIO DE HATO COROZAL-CASANARE.</t>
  </si>
  <si>
    <t>COMPONENTES PARA LA RACIÓN</t>
  </si>
  <si>
    <t>ÍTEM</t>
  </si>
  <si>
    <t>ALIMENTACIÓN PROTEÍCO</t>
  </si>
  <si>
    <t>ALIMENTO</t>
  </si>
  <si>
    <t>UNIDAD DE MEDIDA</t>
  </si>
  <si>
    <t>PROMEDIO UNITARIO X GRAMOS</t>
  </si>
  <si>
    <t>CARNE DE RES</t>
  </si>
  <si>
    <t>KILO</t>
  </si>
  <si>
    <t>POLLO PECHUGA</t>
  </si>
  <si>
    <t>HUEVO TIPO A</t>
  </si>
  <si>
    <t>UNIDAD</t>
  </si>
  <si>
    <t>LEGUIMINOSAS</t>
  </si>
  <si>
    <t>LENTEJA</t>
  </si>
  <si>
    <t>FRIJOL</t>
  </si>
  <si>
    <t>GARBANZO</t>
  </si>
  <si>
    <t>ARVEJA SECA/VERDE</t>
  </si>
  <si>
    <t>PAPA COMÚN</t>
  </si>
  <si>
    <t>PAPA CRIOLLA</t>
  </si>
  <si>
    <t>YUCA</t>
  </si>
  <si>
    <t>TUBÉRCULOS, RAICES, PLÁTANO Y DEREIVADO DE CEREAL</t>
  </si>
  <si>
    <t>CEREALES Y DERIVADOS</t>
  </si>
  <si>
    <t>ARROZ</t>
  </si>
  <si>
    <t>HARINA DE TRIGO</t>
  </si>
  <si>
    <t>PASTA ESPAGUETTI</t>
  </si>
  <si>
    <t>PLÁTANO HARTÓN VERDE</t>
  </si>
  <si>
    <t>PLÁTANO JARTÓN MADURO</t>
  </si>
  <si>
    <t>PASTA FIDEOS</t>
  </si>
  <si>
    <t>PASTA MACARRÓN</t>
  </si>
  <si>
    <t>PAN TAJADO</t>
  </si>
  <si>
    <t>AREPA BLANCA</t>
  </si>
  <si>
    <t>VERDURAS</t>
  </si>
  <si>
    <t>ACELGA</t>
  </si>
  <si>
    <t>AHUYAMA</t>
  </si>
  <si>
    <t>AJO COMÚN</t>
  </si>
  <si>
    <t>APIO</t>
  </si>
  <si>
    <t>ARVEJA VERDE VAINA</t>
  </si>
  <si>
    <t>ARRACACHA</t>
  </si>
  <si>
    <t>BROCOLI</t>
  </si>
  <si>
    <t>CALABAZA</t>
  </si>
  <si>
    <t>CEBOLLA CABEZONA</t>
  </si>
  <si>
    <t>CEBOLLA JUNCA</t>
  </si>
  <si>
    <t>COLIFLOR</t>
  </si>
  <si>
    <t>ESPINACA</t>
  </si>
  <si>
    <t>HABICHUELA</t>
  </si>
  <si>
    <t>LECHUGA</t>
  </si>
  <si>
    <t>PEPINO DE GUISO</t>
  </si>
  <si>
    <t>PEPINO COHOMBRO</t>
  </si>
  <si>
    <t>PIMENTÓN</t>
  </si>
  <si>
    <t>REMOLACHA</t>
  </si>
  <si>
    <t>REPOLLO BLANCO</t>
  </si>
  <si>
    <t>TOMATE CHONTO</t>
  </si>
  <si>
    <t>ZANAHORIA</t>
  </si>
  <si>
    <t>FRUTAS</t>
  </si>
  <si>
    <t>AGUACATE</t>
  </si>
  <si>
    <t>CURUBA</t>
  </si>
  <si>
    <t>FEIJOA</t>
  </si>
  <si>
    <t>FRESA NORMAL</t>
  </si>
  <si>
    <t>GUANABANA</t>
  </si>
  <si>
    <t>GUAYABA COMÚN</t>
  </si>
  <si>
    <t>LIMÓN</t>
  </si>
  <si>
    <t>LULO</t>
  </si>
  <si>
    <t>MANDARINA</t>
  </si>
  <si>
    <t>MANGO</t>
  </si>
  <si>
    <t>MARACUYA</t>
  </si>
  <si>
    <t>MELÓN</t>
  </si>
  <si>
    <t>MORA DE CASTILLA</t>
  </si>
  <si>
    <t>NARANJA COMÚN</t>
  </si>
  <si>
    <t>NARANJA TANGELO</t>
  </si>
  <si>
    <t>PAPAYA COMÚN O ENCERADA</t>
  </si>
  <si>
    <t>PATILLA</t>
  </si>
  <si>
    <t>PIÑA</t>
  </si>
  <si>
    <t>TOMATE DE ÁRBOL</t>
  </si>
  <si>
    <t>AZUCARES</t>
  </si>
  <si>
    <t>AZÚCAR MORENA</t>
  </si>
  <si>
    <t>PANELA</t>
  </si>
  <si>
    <t>GRASAS</t>
  </si>
  <si>
    <t>LITRO</t>
  </si>
  <si>
    <t>ACEITE VEGETAL</t>
  </si>
  <si>
    <t>MARGARINA</t>
  </si>
  <si>
    <t>LECHES Y PRODUCTOS LACTEOS</t>
  </si>
  <si>
    <t>LECHE EN POLVO ENTERA PASTEURIZADA</t>
  </si>
  <si>
    <t>AZÚCAR BLANCA REFINADA</t>
  </si>
  <si>
    <t>QUESO</t>
  </si>
  <si>
    <t>LECHE LIQUÍDA ENTERA PASTEURIZADA</t>
  </si>
  <si>
    <t>OTROS</t>
  </si>
  <si>
    <t>SAL</t>
  </si>
  <si>
    <t>CANELA EN CASTILLA</t>
  </si>
  <si>
    <t>CÚRCUMA</t>
  </si>
  <si>
    <t>VINAGRE</t>
  </si>
  <si>
    <t>ACHIOTE</t>
  </si>
  <si>
    <t>AGUA POTABLE ENVASADA</t>
  </si>
  <si>
    <t>OPERADOR</t>
  </si>
  <si>
    <t>DEPARTAMENTO</t>
  </si>
  <si>
    <t>CASANARE</t>
  </si>
  <si>
    <t>MUNICIPIO</t>
  </si>
  <si>
    <t>HATO COROZAL</t>
  </si>
  <si>
    <t xml:space="preserve">MINUTA PATRÓN CUALIFICADA  </t>
  </si>
  <si>
    <t>ALMUERZO RACIÓN PREPARADA EN SITIO</t>
  </si>
  <si>
    <t>COMPONENTES</t>
  </si>
  <si>
    <t>GRUPO ALIMENTO</t>
  </si>
  <si>
    <t>FRECUENCIA</t>
  </si>
  <si>
    <t>CANTIDAD SEGÚN RANGO DE EDAD</t>
  </si>
  <si>
    <t>3-5  Años 11 Meses</t>
  </si>
  <si>
    <t>6-8  Años 11 Meses</t>
  </si>
  <si>
    <t>9-10  Años 11 Meses</t>
  </si>
  <si>
    <t>11-14  Años 11 Meses</t>
  </si>
  <si>
    <t>15-17  Años 11 Meses</t>
  </si>
  <si>
    <t>COSTO PROMEDIO</t>
  </si>
  <si>
    <t>P BRUTO</t>
  </si>
  <si>
    <t>COSTO ALIMENTO</t>
  </si>
  <si>
    <t>COSTO DÍA</t>
  </si>
  <si>
    <t>ALIMENTO PROTEICO</t>
  </si>
  <si>
    <t>GRUPO IV CARNES, HUEVOS, ELGUMINOSAS SECAS, FRUTOS SECOS Y SEMILLAS</t>
  </si>
  <si>
    <t>Carnes</t>
  </si>
  <si>
    <t>4 veces por semana</t>
  </si>
  <si>
    <t xml:space="preserve">Carne roja  </t>
  </si>
  <si>
    <t>Carne blanca</t>
  </si>
  <si>
    <t>Huevos</t>
  </si>
  <si>
    <t>1 vez por semana</t>
  </si>
  <si>
    <t>Huevo de gallina</t>
  </si>
  <si>
    <t>Leguminosas secas</t>
  </si>
  <si>
    <t>2 veces por semana</t>
  </si>
  <si>
    <t>Frijol o lenteja o garbanzo o arveja</t>
  </si>
  <si>
    <t>CEREAL</t>
  </si>
  <si>
    <t>GRUPO I CEREALES, RAICES, TUBÉRCULOS Y PLÁTANOS</t>
  </si>
  <si>
    <t>Arroz</t>
  </si>
  <si>
    <t>Todos los días</t>
  </si>
  <si>
    <t>Pasta</t>
  </si>
  <si>
    <t>TUBERCULOS-RAICES-PLATANOS-O DERIVADOS DE CEREAL</t>
  </si>
  <si>
    <t>Platano o</t>
  </si>
  <si>
    <t>Papa, yuca, ñame, arracacha o</t>
  </si>
  <si>
    <t>Arepa, bollo o</t>
  </si>
  <si>
    <t>Pan</t>
  </si>
  <si>
    <t>ENSALADA O VERDURAS CALIENTES</t>
  </si>
  <si>
    <t>GRUPO II FRUTAS Y VERDURAS</t>
  </si>
  <si>
    <t>Verduras</t>
  </si>
  <si>
    <t>Ensalada o Verdura caliente</t>
  </si>
  <si>
    <t>BEBIDAS</t>
  </si>
  <si>
    <t>Frutas</t>
  </si>
  <si>
    <t>Fruta en jugo</t>
  </si>
  <si>
    <t>LECHE Y PRODUCTOS LÉCTEOS</t>
  </si>
  <si>
    <t>GRUPO III LECHE Y PRODUCTOS LÁCTEOS</t>
  </si>
  <si>
    <t>Leche</t>
  </si>
  <si>
    <t>Tres veces por semana</t>
  </si>
  <si>
    <t>Leche de vaca, entera liquida pasteurizada o</t>
  </si>
  <si>
    <t>Leche de vaca en polvo</t>
  </si>
  <si>
    <t>Priductos Lácteos</t>
  </si>
  <si>
    <t>Queso</t>
  </si>
  <si>
    <t>GRUPO VI AZUCARES</t>
  </si>
  <si>
    <t xml:space="preserve">Azúcar </t>
  </si>
  <si>
    <t>Panela</t>
  </si>
  <si>
    <t>GRUPO V GRASAS</t>
  </si>
  <si>
    <t>Aceite Vegetal</t>
  </si>
  <si>
    <t>AGUAS</t>
  </si>
  <si>
    <t>AGUA</t>
  </si>
  <si>
    <t>Agua pura apta para consumo humano</t>
  </si>
  <si>
    <t>CONDIMENTOS Y GUISOS DEL DÍA</t>
  </si>
  <si>
    <t>Sal</t>
  </si>
  <si>
    <t>Cebolla Cabezona</t>
  </si>
  <si>
    <t>Cebolla Larga</t>
  </si>
  <si>
    <t>Tomate</t>
  </si>
  <si>
    <t>Ajo</t>
  </si>
  <si>
    <t>Pimentón</t>
  </si>
  <si>
    <t>COSTO TOTAL RACIÓN PARA PREPARAR EN SITIO-ALMUERZO</t>
  </si>
  <si>
    <t>VALOR PROMEDIO UNITARIO GRAMOS</t>
  </si>
  <si>
    <t>VALOR KILO</t>
  </si>
  <si>
    <t xml:space="preserve">UNIDAD </t>
  </si>
  <si>
    <t>LEGUMINOSAS</t>
  </si>
  <si>
    <t>ARVEJA SECA  VERDE</t>
  </si>
  <si>
    <t>TUBERULOS, RAICES, PLATANO Y DERIVADO DE CEREAL</t>
  </si>
  <si>
    <t>PLATANO HARTÓN VERDE</t>
  </si>
  <si>
    <t>PLATANO HARTÓN MADURO</t>
  </si>
  <si>
    <t>PASTA MACARRONES</t>
  </si>
  <si>
    <t>PAPAYO COMÚN O ENCERADA</t>
  </si>
  <si>
    <t xml:space="preserve">PATILLA </t>
  </si>
  <si>
    <t>TOMATE DE ARBÓL</t>
  </si>
  <si>
    <t>AZUCAR BLANCA REFINADA</t>
  </si>
  <si>
    <t>AZUCAR MORENA</t>
  </si>
  <si>
    <t>LECHE Y PRODUCTOS LÁCTEOS</t>
  </si>
  <si>
    <t>LECHE EN POLVO ENTERA PASTERURIZADA</t>
  </si>
  <si>
    <t>LECHE LIQUIDA ENTERA PASTEURIZADA</t>
  </si>
  <si>
    <t>CANELA EN ASTILLA</t>
  </si>
  <si>
    <t>CURCUMA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</si>
</sst>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_-&quot;$&quot;\ * #,##0.00_-;\-&quot;$&quot;\ * #,##0.00_-;_-&quot;$&quot;\ * &quot;-&quot;??_-;_-@_-"/>
    <numFmt numFmtId="165" formatCode="\$\ #,##0"/>
    <numFmt numFmtId="166" formatCode="_-&quot;$&quot;\ * #,##0_-;\-&quot;$&quot;\ * #,##0_-;_-&quot;$&quot;\ * &quot;-&quot;??_-;_-@_-"/>
    <numFmt numFmtId="167" formatCode="&quot;$&quot;\ #,##0"/>
    <numFmt numFmtId="168" formatCode="0.0%"/>
    <numFmt numFmtId="169" formatCode="_(&quot;$&quot;* #,##0.00_);_(&quot;$&quot;* \(#,##0.00\);_(&quot;$&quot;* &quot;-&quot;??_);_(@_)"/>
    <numFmt numFmtId="170" formatCode="0.000%"/>
    <numFmt numFmtId="171" formatCode="&quot;$&quot;\ #,##0.00"/>
    <numFmt numFmtId="172" formatCode="_([$$-240A]\ * #,##0_);_([$$-240A]\ * \(#,##0\);_([$$-240A]\ * &quot;-&quot;??_);_(@_)"/>
    <numFmt numFmtId="173" formatCode="_(* #,##0_);_(* \(#,##0\);_(* &quot;-&quot;??_);_(@_)"/>
    <numFmt numFmtId="174" formatCode="_([$$-240A]\ * #,##0.00_);_([$$-240A]\ * \(#,##0.00\);_([$$-240A]\ * &quot;-&quot;??_);_(@_)"/>
    <numFmt numFmtId="175" formatCode="0.0"/>
    <numFmt numFmtId="176" formatCode="_-* #,##0.00_-;\-* #,##0.00_-;_-* &quot;-&quot;??_-;_-@_-"/>
    <numFmt numFmtId="177" formatCode="[$$-240A]\ #,##0.00"/>
  </numFmts>
  <fonts count="3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14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7"/>
      <color indexed="8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538DD5"/>
      </left>
      <right style="thin">
        <color rgb="FF538DD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medium">
        <color indexed="64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medium">
        <color indexed="64"/>
      </right>
      <top style="thin">
        <color rgb="FF000000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0" fontId="12" fillId="0" borderId="0"/>
    <xf numFmtId="0" fontId="3" fillId="0" borderId="0"/>
    <xf numFmtId="0" fontId="12" fillId="0" borderId="0"/>
    <xf numFmtId="0" fontId="3" fillId="0" borderId="0"/>
    <xf numFmtId="176" fontId="36" fillId="0" borderId="0" applyFont="0" applyFill="0" applyBorder="0" applyAlignment="0" applyProtection="0"/>
  </cellStyleXfs>
  <cellXfs count="381">
    <xf numFmtId="0" fontId="0" fillId="0" borderId="0" xfId="0"/>
    <xf numFmtId="166" fontId="1" fillId="0" borderId="0" xfId="3" applyNumberFormat="1" applyFont="1" applyAlignment="1">
      <alignment horizontal="left" vertical="top"/>
    </xf>
    <xf numFmtId="0" fontId="1" fillId="0" borderId="0" xfId="4" applyAlignment="1">
      <alignment horizontal="left" vertical="top"/>
    </xf>
    <xf numFmtId="9" fontId="0" fillId="0" borderId="0" xfId="5" applyNumberFormat="1" applyFont="1" applyFill="1" applyBorder="1" applyAlignment="1">
      <alignment horizontal="left" vertical="top"/>
    </xf>
    <xf numFmtId="165" fontId="1" fillId="0" borderId="0" xfId="4" applyNumberFormat="1" applyAlignment="1">
      <alignment horizontal="left" vertical="top"/>
    </xf>
    <xf numFmtId="0" fontId="1" fillId="0" borderId="0" xfId="4" applyNumberFormat="1" applyAlignment="1">
      <alignment horizontal="left" vertical="top"/>
    </xf>
    <xf numFmtId="165" fontId="6" fillId="0" borderId="12" xfId="4" applyNumberFormat="1" applyFont="1" applyBorder="1" applyAlignment="1">
      <alignment horizontal="right" vertical="top" shrinkToFit="1"/>
    </xf>
    <xf numFmtId="165" fontId="1" fillId="2" borderId="0" xfId="4" applyNumberFormat="1" applyFill="1" applyAlignment="1">
      <alignment horizontal="left" vertical="top"/>
    </xf>
    <xf numFmtId="0" fontId="7" fillId="0" borderId="3" xfId="4" applyFont="1" applyBorder="1" applyAlignment="1">
      <alignment horizontal="center" vertical="center" wrapText="1"/>
    </xf>
    <xf numFmtId="165" fontId="1" fillId="0" borderId="0" xfId="4" applyNumberFormat="1" applyFill="1" applyAlignment="1">
      <alignment horizontal="left" vertical="top"/>
    </xf>
    <xf numFmtId="0" fontId="9" fillId="0" borderId="0" xfId="4" applyFont="1" applyAlignment="1">
      <alignment horizontal="left" vertical="top"/>
    </xf>
    <xf numFmtId="0" fontId="7" fillId="0" borderId="2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1" fillId="0" borderId="0" xfId="4" applyAlignment="1">
      <alignment horizontal="left" vertical="top" wrapText="1"/>
    </xf>
    <xf numFmtId="0" fontId="10" fillId="0" borderId="17" xfId="4" applyFont="1" applyBorder="1" applyAlignment="1">
      <alignment horizontal="justify" vertical="center" wrapText="1"/>
    </xf>
    <xf numFmtId="0" fontId="10" fillId="0" borderId="2" xfId="4" applyFont="1" applyBorder="1" applyAlignment="1">
      <alignment horizontal="justify" vertical="center" wrapText="1"/>
    </xf>
    <xf numFmtId="0" fontId="10" fillId="0" borderId="3" xfId="4" applyFont="1" applyBorder="1" applyAlignment="1">
      <alignment horizontal="justify" vertical="center" wrapText="1"/>
    </xf>
    <xf numFmtId="0" fontId="11" fillId="0" borderId="0" xfId="4" applyFont="1" applyAlignment="1">
      <alignment horizontal="left" vertical="top"/>
    </xf>
    <xf numFmtId="165" fontId="11" fillId="2" borderId="0" xfId="4" applyNumberFormat="1" applyFont="1" applyFill="1" applyAlignment="1">
      <alignment horizontal="left" vertical="top"/>
    </xf>
    <xf numFmtId="166" fontId="11" fillId="0" borderId="0" xfId="3" applyNumberFormat="1" applyFont="1" applyAlignment="1">
      <alignment horizontal="left" vertical="top"/>
    </xf>
    <xf numFmtId="1" fontId="5" fillId="0" borderId="4" xfId="4" applyNumberFormat="1" applyFont="1" applyBorder="1" applyAlignment="1">
      <alignment horizontal="center" vertical="center" shrinkToFit="1"/>
    </xf>
    <xf numFmtId="1" fontId="7" fillId="0" borderId="2" xfId="4" applyNumberFormat="1" applyFont="1" applyBorder="1" applyAlignment="1">
      <alignment horizontal="center" vertical="center" shrinkToFit="1"/>
    </xf>
    <xf numFmtId="165" fontId="7" fillId="0" borderId="2" xfId="4" applyNumberFormat="1" applyFont="1" applyBorder="1" applyAlignment="1">
      <alignment horizontal="right" vertical="center" shrinkToFit="1"/>
    </xf>
    <xf numFmtId="165" fontId="7" fillId="0" borderId="10" xfId="4" applyNumberFormat="1" applyFont="1" applyBorder="1" applyAlignment="1">
      <alignment horizontal="right" vertical="center" shrinkToFit="1"/>
    </xf>
    <xf numFmtId="1" fontId="5" fillId="0" borderId="16" xfId="4" applyNumberFormat="1" applyFont="1" applyBorder="1" applyAlignment="1">
      <alignment horizontal="center" vertical="center" shrinkToFit="1"/>
    </xf>
    <xf numFmtId="1" fontId="7" fillId="0" borderId="3" xfId="4" applyNumberFormat="1" applyFont="1" applyBorder="1" applyAlignment="1">
      <alignment horizontal="center" vertical="center" shrinkToFit="1"/>
    </xf>
    <xf numFmtId="0" fontId="17" fillId="4" borderId="19" xfId="7" applyFont="1" applyFill="1" applyBorder="1" applyAlignment="1">
      <alignment vertical="center" wrapText="1"/>
    </xf>
    <xf numFmtId="9" fontId="18" fillId="4" borderId="4" xfId="7" applyNumberFormat="1" applyFont="1" applyFill="1" applyBorder="1" applyAlignment="1">
      <alignment horizontal="center" vertical="center"/>
    </xf>
    <xf numFmtId="167" fontId="17" fillId="4" borderId="20" xfId="8" applyNumberFormat="1" applyFont="1" applyFill="1" applyBorder="1" applyAlignment="1">
      <alignment vertical="center"/>
    </xf>
    <xf numFmtId="0" fontId="18" fillId="4" borderId="19" xfId="7" applyFont="1" applyFill="1" applyBorder="1" applyAlignment="1">
      <alignment vertical="center" wrapText="1"/>
    </xf>
    <xf numFmtId="3" fontId="18" fillId="4" borderId="20" xfId="8" applyNumberFormat="1" applyFont="1" applyFill="1" applyBorder="1" applyAlignment="1">
      <alignment horizontal="right" vertical="center"/>
    </xf>
    <xf numFmtId="4" fontId="18" fillId="4" borderId="20" xfId="8" applyNumberFormat="1" applyFont="1" applyFill="1" applyBorder="1" applyAlignment="1">
      <alignment horizontal="right" vertical="center"/>
    </xf>
    <xf numFmtId="0" fontId="17" fillId="4" borderId="21" xfId="7" applyFont="1" applyFill="1" applyBorder="1" applyAlignment="1">
      <alignment vertical="center" wrapText="1"/>
    </xf>
    <xf numFmtId="9" fontId="18" fillId="4" borderId="22" xfId="7" applyNumberFormat="1" applyFont="1" applyFill="1" applyBorder="1" applyAlignment="1">
      <alignment horizontal="center" vertical="center"/>
    </xf>
    <xf numFmtId="171" fontId="17" fillId="4" borderId="23" xfId="8" applyNumberFormat="1" applyFont="1" applyFill="1" applyBorder="1" applyAlignment="1">
      <alignment horizontal="right" vertical="center"/>
    </xf>
    <xf numFmtId="0" fontId="18" fillId="4" borderId="0" xfId="9" applyFont="1" applyFill="1"/>
    <xf numFmtId="0" fontId="17" fillId="4" borderId="4" xfId="9" applyFont="1" applyFill="1" applyBorder="1" applyAlignment="1">
      <alignment horizontal="right" vertical="center"/>
    </xf>
    <xf numFmtId="0" fontId="17" fillId="4" borderId="4" xfId="9" applyFont="1" applyFill="1" applyBorder="1" applyAlignment="1">
      <alignment vertical="center"/>
    </xf>
    <xf numFmtId="0" fontId="17" fillId="4" borderId="4" xfId="9" applyFont="1" applyFill="1" applyBorder="1" applyAlignment="1">
      <alignment horizontal="center" vertical="center" wrapText="1"/>
    </xf>
    <xf numFmtId="0" fontId="18" fillId="4" borderId="4" xfId="7" applyFont="1" applyFill="1" applyBorder="1" applyAlignment="1">
      <alignment horizontal="right" vertical="center"/>
    </xf>
    <xf numFmtId="0" fontId="18" fillId="4" borderId="4" xfId="7" applyFont="1" applyFill="1" applyBorder="1" applyAlignment="1">
      <alignment vertical="center"/>
    </xf>
    <xf numFmtId="0" fontId="18" fillId="4" borderId="4" xfId="9" applyFont="1" applyFill="1" applyBorder="1" applyAlignment="1">
      <alignment horizontal="right" vertical="center" wrapText="1"/>
    </xf>
    <xf numFmtId="0" fontId="18" fillId="4" borderId="4" xfId="9" applyFont="1" applyFill="1" applyBorder="1" applyAlignment="1">
      <alignment vertical="center" wrapText="1"/>
    </xf>
    <xf numFmtId="0" fontId="18" fillId="4" borderId="4" xfId="7" applyFont="1" applyFill="1" applyBorder="1" applyAlignment="1">
      <alignment vertical="center" wrapText="1"/>
    </xf>
    <xf numFmtId="3" fontId="18" fillId="4" borderId="4" xfId="7" applyNumberFormat="1" applyFont="1" applyFill="1" applyBorder="1" applyAlignment="1">
      <alignment vertical="center" wrapText="1"/>
    </xf>
    <xf numFmtId="0" fontId="20" fillId="4" borderId="4" xfId="7" applyFont="1" applyFill="1" applyBorder="1" applyAlignment="1">
      <alignment horizontal="right" vertical="center" wrapText="1"/>
    </xf>
    <xf numFmtId="0" fontId="20" fillId="4" borderId="4" xfId="7" applyFont="1" applyFill="1" applyBorder="1" applyAlignment="1">
      <alignment vertical="center" wrapText="1"/>
    </xf>
    <xf numFmtId="0" fontId="17" fillId="4" borderId="4" xfId="9" applyFont="1" applyFill="1" applyBorder="1" applyAlignment="1">
      <alignment horizontal="left" vertical="center" wrapText="1"/>
    </xf>
    <xf numFmtId="0" fontId="18" fillId="4" borderId="4" xfId="10" applyFont="1" applyFill="1" applyBorder="1" applyAlignment="1">
      <alignment wrapText="1"/>
    </xf>
    <xf numFmtId="0" fontId="19" fillId="3" borderId="30" xfId="7" applyFont="1" applyFill="1" applyBorder="1" applyAlignment="1">
      <alignment horizontal="right" vertical="center" wrapText="1"/>
    </xf>
    <xf numFmtId="167" fontId="18" fillId="3" borderId="29" xfId="8" applyNumberFormat="1" applyFont="1" applyFill="1" applyBorder="1" applyAlignment="1">
      <alignment vertical="center"/>
    </xf>
    <xf numFmtId="167" fontId="19" fillId="3" borderId="31" xfId="7" applyNumberFormat="1" applyFont="1" applyFill="1" applyBorder="1" applyAlignment="1">
      <alignment horizontal="right" vertical="center" wrapText="1"/>
    </xf>
    <xf numFmtId="0" fontId="17" fillId="3" borderId="30" xfId="7" applyFont="1" applyFill="1" applyBorder="1" applyAlignment="1">
      <alignment horizontal="left" vertical="center" wrapText="1"/>
    </xf>
    <xf numFmtId="167" fontId="19" fillId="3" borderId="27" xfId="7" applyNumberFormat="1" applyFont="1" applyFill="1" applyBorder="1" applyAlignment="1">
      <alignment horizontal="right" vertical="center" wrapText="1"/>
    </xf>
    <xf numFmtId="4" fontId="18" fillId="4" borderId="33" xfId="7" applyNumberFormat="1" applyFont="1" applyFill="1" applyBorder="1" applyAlignment="1">
      <alignment horizontal="center" vertical="center"/>
    </xf>
    <xf numFmtId="0" fontId="17" fillId="3" borderId="32" xfId="7" applyFont="1" applyFill="1" applyBorder="1" applyAlignment="1">
      <alignment horizontal="center" vertical="center" wrapText="1"/>
    </xf>
    <xf numFmtId="3" fontId="17" fillId="3" borderId="34" xfId="7" applyNumberFormat="1" applyFont="1" applyFill="1" applyBorder="1" applyAlignment="1">
      <alignment horizontal="center" vertical="center" wrapText="1"/>
    </xf>
    <xf numFmtId="0" fontId="19" fillId="3" borderId="35" xfId="7" applyFont="1" applyFill="1" applyBorder="1" applyAlignment="1">
      <alignment horizontal="right" vertical="center" wrapText="1"/>
    </xf>
    <xf numFmtId="4" fontId="18" fillId="4" borderId="32" xfId="7" applyNumberFormat="1" applyFont="1" applyFill="1" applyBorder="1" applyAlignment="1">
      <alignment horizontal="center" vertical="center"/>
    </xf>
    <xf numFmtId="0" fontId="19" fillId="3" borderId="36" xfId="7" applyFont="1" applyFill="1" applyBorder="1" applyAlignment="1">
      <alignment horizontal="right" vertical="center" wrapText="1"/>
    </xf>
    <xf numFmtId="0" fontId="18" fillId="4" borderId="36" xfId="7" applyFont="1" applyFill="1" applyBorder="1" applyAlignment="1">
      <alignment vertical="center"/>
    </xf>
    <xf numFmtId="0" fontId="17" fillId="4" borderId="32" xfId="7" applyFont="1" applyFill="1" applyBorder="1" applyAlignment="1">
      <alignment horizontal="center" vertical="center" wrapText="1"/>
    </xf>
    <xf numFmtId="0" fontId="17" fillId="3" borderId="36" xfId="7" applyFont="1" applyFill="1" applyBorder="1" applyAlignment="1">
      <alignment horizontal="left" vertical="center" wrapText="1"/>
    </xf>
    <xf numFmtId="0" fontId="18" fillId="3" borderId="37" xfId="7" applyFont="1" applyFill="1" applyBorder="1" applyAlignment="1">
      <alignment vertical="center"/>
    </xf>
    <xf numFmtId="0" fontId="18" fillId="3" borderId="38" xfId="7" applyFont="1" applyFill="1" applyBorder="1" applyAlignment="1">
      <alignment vertical="center"/>
    </xf>
    <xf numFmtId="168" fontId="18" fillId="3" borderId="33" xfId="7" applyNumberFormat="1" applyFont="1" applyFill="1" applyBorder="1" applyAlignment="1">
      <alignment horizontal="center" vertical="center"/>
    </xf>
    <xf numFmtId="168" fontId="18" fillId="3" borderId="32" xfId="7" applyNumberFormat="1" applyFont="1" applyFill="1" applyBorder="1" applyAlignment="1">
      <alignment horizontal="center" vertical="center"/>
    </xf>
    <xf numFmtId="170" fontId="18" fillId="3" borderId="39" xfId="7" applyNumberFormat="1" applyFont="1" applyFill="1" applyBorder="1" applyAlignment="1">
      <alignment horizontal="center" vertical="center"/>
    </xf>
    <xf numFmtId="167" fontId="18" fillId="3" borderId="34" xfId="8" applyNumberFormat="1" applyFont="1" applyFill="1" applyBorder="1" applyAlignment="1">
      <alignment vertical="center"/>
    </xf>
    <xf numFmtId="0" fontId="19" fillId="3" borderId="38" xfId="7" applyFont="1" applyFill="1" applyBorder="1" applyAlignment="1">
      <alignment horizontal="right" vertical="center" wrapText="1"/>
    </xf>
    <xf numFmtId="167" fontId="19" fillId="3" borderId="34" xfId="7" applyNumberFormat="1" applyFont="1" applyFill="1" applyBorder="1" applyAlignment="1">
      <alignment horizontal="right" vertical="center" wrapText="1"/>
    </xf>
    <xf numFmtId="167" fontId="19" fillId="3" borderId="40" xfId="7" applyNumberFormat="1" applyFont="1" applyFill="1" applyBorder="1" applyAlignment="1">
      <alignment horizontal="right" vertical="center" wrapText="1"/>
    </xf>
    <xf numFmtId="0" fontId="17" fillId="3" borderId="42" xfId="7" applyFont="1" applyFill="1" applyBorder="1" applyAlignment="1">
      <alignment horizontal="left" vertical="center" wrapText="1"/>
    </xf>
    <xf numFmtId="0" fontId="19" fillId="3" borderId="41" xfId="7" applyFont="1" applyFill="1" applyBorder="1" applyAlignment="1">
      <alignment horizontal="right" vertical="center" wrapText="1"/>
    </xf>
    <xf numFmtId="0" fontId="18" fillId="3" borderId="43" xfId="7" applyFont="1" applyFill="1" applyBorder="1" applyAlignment="1">
      <alignment vertical="center"/>
    </xf>
    <xf numFmtId="0" fontId="18" fillId="3" borderId="25" xfId="7" applyFont="1" applyFill="1" applyBorder="1" applyAlignment="1">
      <alignment vertical="center"/>
    </xf>
    <xf numFmtId="0" fontId="18" fillId="3" borderId="44" xfId="7" applyFont="1" applyFill="1" applyBorder="1" applyAlignment="1">
      <alignment vertical="center"/>
    </xf>
    <xf numFmtId="10" fontId="18" fillId="3" borderId="18" xfId="7" applyNumberFormat="1" applyFont="1" applyFill="1" applyBorder="1" applyAlignment="1">
      <alignment horizontal="center" vertical="center"/>
    </xf>
    <xf numFmtId="167" fontId="18" fillId="3" borderId="45" xfId="8" applyNumberFormat="1" applyFont="1" applyFill="1" applyBorder="1" applyAlignment="1">
      <alignment vertical="center"/>
    </xf>
    <xf numFmtId="10" fontId="18" fillId="3" borderId="2" xfId="7" applyNumberFormat="1" applyFont="1" applyFill="1" applyBorder="1" applyAlignment="1">
      <alignment horizontal="center" vertical="center"/>
    </xf>
    <xf numFmtId="167" fontId="19" fillId="3" borderId="46" xfId="7" applyNumberFormat="1" applyFont="1" applyFill="1" applyBorder="1" applyAlignment="1">
      <alignment horizontal="right" vertical="center" wrapText="1"/>
    </xf>
    <xf numFmtId="9" fontId="18" fillId="3" borderId="26" xfId="7" applyNumberFormat="1" applyFont="1" applyFill="1" applyBorder="1" applyAlignment="1">
      <alignment horizontal="center" vertical="center"/>
    </xf>
    <xf numFmtId="167" fontId="18" fillId="3" borderId="47" xfId="8" applyNumberFormat="1" applyFont="1" applyFill="1" applyBorder="1" applyAlignment="1">
      <alignment vertical="center"/>
    </xf>
    <xf numFmtId="167" fontId="18" fillId="3" borderId="48" xfId="8" applyNumberFormat="1" applyFont="1" applyFill="1" applyBorder="1" applyAlignment="1">
      <alignment vertical="center"/>
    </xf>
    <xf numFmtId="167" fontId="19" fillId="3" borderId="48" xfId="7" applyNumberFormat="1" applyFont="1" applyFill="1" applyBorder="1" applyAlignment="1">
      <alignment horizontal="right" vertical="center" wrapText="1"/>
    </xf>
    <xf numFmtId="168" fontId="18" fillId="3" borderId="18" xfId="7" applyNumberFormat="1" applyFont="1" applyFill="1" applyBorder="1" applyAlignment="1">
      <alignment horizontal="center" vertical="center"/>
    </xf>
    <xf numFmtId="167" fontId="18" fillId="3" borderId="49" xfId="8" applyNumberFormat="1" applyFont="1" applyFill="1" applyBorder="1" applyAlignment="1">
      <alignment vertical="center"/>
    </xf>
    <xf numFmtId="167" fontId="18" fillId="3" borderId="50" xfId="8" applyNumberFormat="1" applyFont="1" applyFill="1" applyBorder="1" applyAlignment="1">
      <alignment vertical="center"/>
    </xf>
    <xf numFmtId="9" fontId="18" fillId="4" borderId="24" xfId="7" applyNumberFormat="1" applyFont="1" applyFill="1" applyBorder="1" applyAlignment="1">
      <alignment horizontal="center" vertical="center"/>
    </xf>
    <xf numFmtId="167" fontId="19" fillId="3" borderId="51" xfId="7" applyNumberFormat="1" applyFont="1" applyFill="1" applyBorder="1" applyAlignment="1">
      <alignment horizontal="right" vertical="center" wrapText="1"/>
    </xf>
    <xf numFmtId="0" fontId="19" fillId="3" borderId="0" xfId="7" applyFont="1" applyFill="1" applyBorder="1" applyAlignment="1">
      <alignment horizontal="right" vertical="center" wrapText="1"/>
    </xf>
    <xf numFmtId="0" fontId="19" fillId="3" borderId="52" xfId="7" applyFont="1" applyFill="1" applyBorder="1" applyAlignment="1">
      <alignment horizontal="right" vertical="center" wrapText="1"/>
    </xf>
    <xf numFmtId="0" fontId="17" fillId="3" borderId="53" xfId="7" applyFont="1" applyFill="1" applyBorder="1" applyAlignment="1">
      <alignment horizontal="left" vertical="center" wrapText="1"/>
    </xf>
    <xf numFmtId="0" fontId="19" fillId="3" borderId="27" xfId="7" applyFont="1" applyFill="1" applyBorder="1" applyAlignment="1">
      <alignment horizontal="right" vertical="center" wrapText="1"/>
    </xf>
    <xf numFmtId="0" fontId="18" fillId="3" borderId="25" xfId="7" applyFont="1" applyFill="1" applyBorder="1" applyAlignment="1">
      <alignment vertical="center" wrapText="1"/>
    </xf>
    <xf numFmtId="9" fontId="18" fillId="3" borderId="27" xfId="7" applyNumberFormat="1" applyFont="1" applyFill="1" applyBorder="1" applyAlignment="1">
      <alignment horizontal="center" vertical="center"/>
    </xf>
    <xf numFmtId="9" fontId="18" fillId="3" borderId="55" xfId="7" applyNumberFormat="1" applyFont="1" applyFill="1" applyBorder="1" applyAlignment="1">
      <alignment horizontal="center" vertical="center"/>
    </xf>
    <xf numFmtId="0" fontId="18" fillId="3" borderId="54" xfId="7" applyFont="1" applyFill="1" applyBorder="1" applyAlignment="1">
      <alignment vertical="center" wrapText="1"/>
    </xf>
    <xf numFmtId="0" fontId="18" fillId="3" borderId="53" xfId="7" applyFont="1" applyFill="1" applyBorder="1" applyAlignment="1">
      <alignment vertical="center" wrapText="1"/>
    </xf>
    <xf numFmtId="0" fontId="19" fillId="3" borderId="56" xfId="7" applyFont="1" applyFill="1" applyBorder="1" applyAlignment="1">
      <alignment horizontal="right" vertical="center" wrapText="1"/>
    </xf>
    <xf numFmtId="167" fontId="18" fillId="3" borderId="57" xfId="7" applyNumberFormat="1" applyFont="1" applyFill="1" applyBorder="1" applyAlignment="1">
      <alignment horizontal="right" vertical="center" wrapText="1"/>
    </xf>
    <xf numFmtId="9" fontId="18" fillId="3" borderId="58" xfId="7" applyNumberFormat="1" applyFont="1" applyFill="1" applyBorder="1" applyAlignment="1">
      <alignment horizontal="center" vertical="center"/>
    </xf>
    <xf numFmtId="9" fontId="18" fillId="3" borderId="59" xfId="7" applyNumberFormat="1" applyFont="1" applyFill="1" applyBorder="1" applyAlignment="1">
      <alignment horizontal="center" vertical="center"/>
    </xf>
    <xf numFmtId="0" fontId="17" fillId="4" borderId="30" xfId="7" applyFont="1" applyFill="1" applyBorder="1" applyAlignment="1">
      <alignment horizontal="center" vertical="center" wrapText="1"/>
    </xf>
    <xf numFmtId="3" fontId="17" fillId="4" borderId="29" xfId="7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73" fontId="13" fillId="0" borderId="4" xfId="6" applyNumberFormat="1" applyFont="1" applyFill="1" applyBorder="1" applyAlignment="1">
      <alignment vertical="center"/>
    </xf>
    <xf numFmtId="0" fontId="13" fillId="4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4" borderId="4" xfId="0" applyFont="1" applyFill="1" applyBorder="1" applyAlignment="1">
      <alignment vertical="center"/>
    </xf>
    <xf numFmtId="0" fontId="4" fillId="0" borderId="29" xfId="4" applyFont="1" applyBorder="1" applyAlignment="1">
      <alignment vertical="center" wrapText="1"/>
    </xf>
    <xf numFmtId="0" fontId="15" fillId="5" borderId="24" xfId="0" applyFont="1" applyFill="1" applyBorder="1" applyAlignment="1">
      <alignment horizontal="center" vertical="center" wrapText="1"/>
    </xf>
    <xf numFmtId="172" fontId="15" fillId="5" borderId="24" xfId="0" applyNumberFormat="1" applyFont="1" applyFill="1" applyBorder="1" applyAlignment="1">
      <alignment horizontal="center" vertical="center" wrapText="1"/>
    </xf>
    <xf numFmtId="0" fontId="15" fillId="5" borderId="7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" fontId="0" fillId="0" borderId="0" xfId="0" applyNumberFormat="1"/>
    <xf numFmtId="164" fontId="0" fillId="0" borderId="0" xfId="3" applyFont="1"/>
    <xf numFmtId="4" fontId="12" fillId="0" borderId="4" xfId="11" applyNumberFormat="1" applyBorder="1"/>
    <xf numFmtId="0" fontId="0" fillId="0" borderId="0" xfId="0" applyAlignment="1">
      <alignment horizontal="left" wrapText="1"/>
    </xf>
    <xf numFmtId="174" fontId="16" fillId="4" borderId="72" xfId="0" applyNumberFormat="1" applyFont="1" applyFill="1" applyBorder="1"/>
    <xf numFmtId="174" fontId="13" fillId="0" borderId="4" xfId="0" applyNumberFormat="1" applyFont="1" applyBorder="1" applyAlignment="1">
      <alignment vertical="center"/>
    </xf>
    <xf numFmtId="174" fontId="13" fillId="0" borderId="20" xfId="0" applyNumberFormat="1" applyFont="1" applyBorder="1" applyAlignment="1">
      <alignment vertical="center"/>
    </xf>
    <xf numFmtId="174" fontId="10" fillId="0" borderId="20" xfId="0" applyNumberFormat="1" applyFont="1" applyBorder="1" applyAlignment="1">
      <alignment vertical="center"/>
    </xf>
    <xf numFmtId="174" fontId="13" fillId="4" borderId="4" xfId="0" applyNumberFormat="1" applyFont="1" applyFill="1" applyBorder="1" applyAlignment="1">
      <alignment vertical="center"/>
    </xf>
    <xf numFmtId="174" fontId="13" fillId="4" borderId="4" xfId="0" applyNumberFormat="1" applyFont="1" applyFill="1" applyBorder="1" applyAlignment="1">
      <alignment vertical="center" wrapText="1"/>
    </xf>
    <xf numFmtId="174" fontId="13" fillId="0" borderId="4" xfId="0" applyNumberFormat="1" applyFont="1" applyBorder="1" applyAlignment="1">
      <alignment vertical="center" wrapText="1"/>
    </xf>
    <xf numFmtId="174" fontId="13" fillId="0" borderId="4" xfId="0" applyNumberFormat="1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166" fontId="9" fillId="0" borderId="0" xfId="3" applyNumberFormat="1" applyFont="1" applyAlignment="1">
      <alignment horizontal="left" vertical="top"/>
    </xf>
    <xf numFmtId="166" fontId="1" fillId="2" borderId="0" xfId="3" applyNumberFormat="1" applyFont="1" applyFill="1" applyAlignment="1">
      <alignment horizontal="left" vertical="top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Border="1"/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wrapText="1"/>
    </xf>
    <xf numFmtId="0" fontId="26" fillId="0" borderId="0" xfId="12" applyFont="1"/>
    <xf numFmtId="0" fontId="26" fillId="4" borderId="0" xfId="12" applyFont="1" applyFill="1"/>
    <xf numFmtId="0" fontId="27" fillId="6" borderId="19" xfId="12" applyFont="1" applyFill="1" applyBorder="1" applyAlignment="1">
      <alignment horizontal="left" vertical="center"/>
    </xf>
    <xf numFmtId="0" fontId="27" fillId="6" borderId="21" xfId="12" applyFont="1" applyFill="1" applyBorder="1" applyAlignment="1">
      <alignment horizontal="left" vertical="center"/>
    </xf>
    <xf numFmtId="0" fontId="27" fillId="0" borderId="81" xfId="12" applyFont="1" applyBorder="1" applyAlignment="1">
      <alignment horizontal="center"/>
    </xf>
    <xf numFmtId="0" fontId="31" fillId="4" borderId="95" xfId="12" applyFont="1" applyFill="1" applyBorder="1" applyAlignment="1">
      <alignment horizontal="center" vertical="center"/>
    </xf>
    <xf numFmtId="0" fontId="31" fillId="0" borderId="70" xfId="12" applyFont="1" applyBorder="1" applyAlignment="1">
      <alignment horizontal="center" vertical="center" wrapText="1"/>
    </xf>
    <xf numFmtId="0" fontId="31" fillId="4" borderId="72" xfId="12" applyFont="1" applyFill="1" applyBorder="1" applyAlignment="1">
      <alignment horizontal="center" vertical="center" wrapText="1"/>
    </xf>
    <xf numFmtId="0" fontId="31" fillId="4" borderId="21" xfId="12" applyFont="1" applyFill="1" applyBorder="1" applyAlignment="1">
      <alignment horizontal="center" vertical="center"/>
    </xf>
    <xf numFmtId="0" fontId="31" fillId="0" borderId="22" xfId="12" applyFont="1" applyBorder="1" applyAlignment="1">
      <alignment horizontal="center" vertical="center" wrapText="1"/>
    </xf>
    <xf numFmtId="0" fontId="31" fillId="4" borderId="23" xfId="12" applyFont="1" applyFill="1" applyBorder="1" applyAlignment="1">
      <alignment horizontal="center" vertical="center" wrapText="1"/>
    </xf>
    <xf numFmtId="0" fontId="32" fillId="4" borderId="99" xfId="12" applyFont="1" applyFill="1" applyBorder="1" applyAlignment="1">
      <alignment horizontal="left" vertical="center"/>
    </xf>
    <xf numFmtId="0" fontId="26" fillId="0" borderId="74" xfId="12" applyFont="1" applyBorder="1" applyAlignment="1">
      <alignment vertical="center"/>
    </xf>
    <xf numFmtId="0" fontId="26" fillId="4" borderId="4" xfId="12" applyFont="1" applyFill="1" applyBorder="1" applyAlignment="1">
      <alignment horizontal="center" vertical="center"/>
    </xf>
    <xf numFmtId="2" fontId="26" fillId="0" borderId="4" xfId="12" applyNumberFormat="1" applyFont="1" applyBorder="1" applyAlignment="1">
      <alignment horizontal="center" vertical="center"/>
    </xf>
    <xf numFmtId="0" fontId="32" fillId="4" borderId="74" xfId="12" applyFont="1" applyFill="1" applyBorder="1" applyAlignment="1">
      <alignment vertical="center"/>
    </xf>
    <xf numFmtId="0" fontId="26" fillId="4" borderId="74" xfId="12" applyFont="1" applyFill="1" applyBorder="1" applyAlignment="1">
      <alignment vertical="center"/>
    </xf>
    <xf numFmtId="0" fontId="26" fillId="0" borderId="7" xfId="12" applyFont="1" applyBorder="1" applyAlignment="1">
      <alignment vertical="center"/>
    </xf>
    <xf numFmtId="0" fontId="26" fillId="4" borderId="70" xfId="12" applyFont="1" applyFill="1" applyBorder="1" applyAlignment="1">
      <alignment horizontal="center" vertical="center"/>
    </xf>
    <xf numFmtId="2" fontId="26" fillId="0" borderId="70" xfId="12" applyNumberFormat="1" applyFont="1" applyBorder="1" applyAlignment="1">
      <alignment horizontal="center" vertical="center"/>
    </xf>
    <xf numFmtId="2" fontId="26" fillId="4" borderId="70" xfId="12" applyNumberFormat="1" applyFont="1" applyFill="1" applyBorder="1" applyAlignment="1">
      <alignment horizontal="center" vertical="center"/>
    </xf>
    <xf numFmtId="2" fontId="30" fillId="0" borderId="20" xfId="12" applyNumberFormat="1" applyFont="1" applyBorder="1"/>
    <xf numFmtId="0" fontId="26" fillId="0" borderId="99" xfId="12" applyFont="1" applyBorder="1" applyAlignment="1">
      <alignment vertical="center"/>
    </xf>
    <xf numFmtId="0" fontId="26" fillId="4" borderId="24" xfId="12" applyFont="1" applyFill="1" applyBorder="1" applyAlignment="1">
      <alignment horizontal="center" vertical="center"/>
    </xf>
    <xf numFmtId="2" fontId="26" fillId="0" borderId="24" xfId="12" applyNumberFormat="1" applyFont="1" applyBorder="1" applyAlignment="1">
      <alignment horizontal="right" vertical="center"/>
    </xf>
    <xf numFmtId="2" fontId="26" fillId="0" borderId="70" xfId="12" applyNumberFormat="1" applyFont="1" applyBorder="1" applyAlignment="1">
      <alignment horizontal="right" vertical="center"/>
    </xf>
    <xf numFmtId="0" fontId="26" fillId="0" borderId="99" xfId="12" applyFont="1" applyBorder="1"/>
    <xf numFmtId="0" fontId="26" fillId="4" borderId="24" xfId="12" applyFont="1" applyFill="1" applyBorder="1" applyAlignment="1">
      <alignment horizontal="center"/>
    </xf>
    <xf numFmtId="2" fontId="26" fillId="0" borderId="24" xfId="12" applyNumberFormat="1" applyFont="1" applyBorder="1" applyAlignment="1">
      <alignment horizontal="right"/>
    </xf>
    <xf numFmtId="0" fontId="26" fillId="0" borderId="74" xfId="12" applyFont="1" applyBorder="1"/>
    <xf numFmtId="0" fontId="26" fillId="4" borderId="4" xfId="12" applyFont="1" applyFill="1" applyBorder="1" applyAlignment="1">
      <alignment horizontal="center"/>
    </xf>
    <xf numFmtId="2" fontId="26" fillId="0" borderId="4" xfId="12" applyNumberFormat="1" applyFont="1" applyBorder="1" applyAlignment="1">
      <alignment horizontal="right"/>
    </xf>
    <xf numFmtId="0" fontId="26" fillId="0" borderId="7" xfId="12" applyFont="1" applyBorder="1"/>
    <xf numFmtId="0" fontId="26" fillId="4" borderId="70" xfId="12" applyFont="1" applyFill="1" applyBorder="1" applyAlignment="1">
      <alignment horizontal="center"/>
    </xf>
    <xf numFmtId="2" fontId="26" fillId="0" borderId="70" xfId="12" applyNumberFormat="1" applyFont="1" applyBorder="1" applyAlignment="1">
      <alignment horizontal="right"/>
    </xf>
    <xf numFmtId="0" fontId="32" fillId="4" borderId="99" xfId="12" applyFont="1" applyFill="1" applyBorder="1" applyAlignment="1">
      <alignment horizontal="left"/>
    </xf>
    <xf numFmtId="0" fontId="26" fillId="4" borderId="70" xfId="12" applyFont="1" applyFill="1" applyBorder="1" applyAlignment="1">
      <alignment horizontal="center" vertical="center" wrapText="1"/>
    </xf>
    <xf numFmtId="2" fontId="26" fillId="0" borderId="70" xfId="12" applyNumberFormat="1" applyFont="1" applyBorder="1" applyAlignment="1">
      <alignment horizontal="center" vertical="center" wrapText="1"/>
    </xf>
    <xf numFmtId="2" fontId="26" fillId="4" borderId="70" xfId="12" applyNumberFormat="1" applyFont="1" applyFill="1" applyBorder="1" applyAlignment="1">
      <alignment horizontal="center" vertical="center" wrapText="1"/>
    </xf>
    <xf numFmtId="0" fontId="26" fillId="0" borderId="7" xfId="12" applyFont="1" applyBorder="1" applyAlignment="1">
      <alignment horizontal="left" vertical="center"/>
    </xf>
    <xf numFmtId="0" fontId="32" fillId="0" borderId="99" xfId="12" applyFont="1" applyBorder="1"/>
    <xf numFmtId="0" fontId="26" fillId="0" borderId="74" xfId="12" applyFont="1" applyBorder="1" applyAlignment="1">
      <alignment vertical="center" wrapText="1"/>
    </xf>
    <xf numFmtId="2" fontId="26" fillId="0" borderId="4" xfId="12" applyNumberFormat="1" applyFont="1" applyBorder="1" applyAlignment="1">
      <alignment horizontal="center"/>
    </xf>
    <xf numFmtId="0" fontId="32" fillId="0" borderId="74" xfId="12" applyFont="1" applyBorder="1"/>
    <xf numFmtId="2" fontId="26" fillId="0" borderId="70" xfId="12" applyNumberFormat="1" applyFont="1" applyBorder="1" applyAlignment="1">
      <alignment horizontal="center"/>
    </xf>
    <xf numFmtId="0" fontId="26" fillId="0" borderId="24" xfId="12" applyFont="1" applyBorder="1" applyAlignment="1">
      <alignment horizontal="center"/>
    </xf>
    <xf numFmtId="2" fontId="26" fillId="0" borderId="24" xfId="12" applyNumberFormat="1" applyFont="1" applyBorder="1" applyAlignment="1">
      <alignment horizontal="center"/>
    </xf>
    <xf numFmtId="0" fontId="26" fillId="0" borderId="9" xfId="12" applyFont="1" applyBorder="1"/>
    <xf numFmtId="0" fontId="26" fillId="0" borderId="28" xfId="12" applyFont="1" applyBorder="1" applyAlignment="1">
      <alignment horizontal="center" vertical="center"/>
    </xf>
    <xf numFmtId="0" fontId="26" fillId="4" borderId="28" xfId="12" applyFont="1" applyFill="1" applyBorder="1" applyAlignment="1">
      <alignment horizontal="center"/>
    </xf>
    <xf numFmtId="2" fontId="26" fillId="0" borderId="28" xfId="12" applyNumberFormat="1" applyFont="1" applyBorder="1" applyAlignment="1">
      <alignment horizontal="center"/>
    </xf>
    <xf numFmtId="2" fontId="26" fillId="4" borderId="28" xfId="12" applyNumberFormat="1" applyFont="1" applyFill="1" applyBorder="1" applyAlignment="1">
      <alignment horizontal="center" vertical="center"/>
    </xf>
    <xf numFmtId="0" fontId="26" fillId="0" borderId="28" xfId="12" applyFont="1" applyBorder="1" applyAlignment="1">
      <alignment horizontal="center"/>
    </xf>
    <xf numFmtId="2" fontId="26" fillId="4" borderId="28" xfId="12" applyNumberFormat="1" applyFont="1" applyFill="1" applyBorder="1" applyAlignment="1">
      <alignment vertical="center"/>
    </xf>
    <xf numFmtId="0" fontId="26" fillId="0" borderId="9" xfId="12" applyFont="1" applyBorder="1" applyAlignment="1">
      <alignment vertical="center"/>
    </xf>
    <xf numFmtId="0" fontId="26" fillId="4" borderId="28" xfId="12" applyFont="1" applyFill="1" applyBorder="1" applyAlignment="1">
      <alignment horizontal="center" vertical="center" wrapText="1"/>
    </xf>
    <xf numFmtId="2" fontId="26" fillId="0" borderId="28" xfId="12" applyNumberFormat="1" applyFont="1" applyBorder="1" applyAlignment="1">
      <alignment horizontal="center" vertical="center" wrapText="1"/>
    </xf>
    <xf numFmtId="2" fontId="26" fillId="4" borderId="28" xfId="12" applyNumberFormat="1" applyFont="1" applyFill="1" applyBorder="1" applyAlignment="1">
      <alignment horizontal="center" vertical="center" wrapText="1"/>
    </xf>
    <xf numFmtId="0" fontId="26" fillId="0" borderId="107" xfId="12" applyFont="1" applyBorder="1"/>
    <xf numFmtId="0" fontId="26" fillId="4" borderId="108" xfId="12" applyFont="1" applyFill="1" applyBorder="1" applyAlignment="1">
      <alignment horizontal="center"/>
    </xf>
    <xf numFmtId="2" fontId="26" fillId="0" borderId="108" xfId="12" applyNumberFormat="1" applyFont="1" applyBorder="1" applyAlignment="1">
      <alignment horizontal="center"/>
    </xf>
    <xf numFmtId="2" fontId="26" fillId="4" borderId="108" xfId="12" applyNumberFormat="1" applyFont="1" applyFill="1" applyBorder="1"/>
    <xf numFmtId="2" fontId="30" fillId="0" borderId="109" xfId="12" applyNumberFormat="1" applyFont="1" applyBorder="1"/>
    <xf numFmtId="0" fontId="26" fillId="0" borderId="19" xfId="12" applyFont="1" applyBorder="1"/>
    <xf numFmtId="2" fontId="26" fillId="4" borderId="24" xfId="12" applyNumberFormat="1" applyFont="1" applyFill="1" applyBorder="1"/>
    <xf numFmtId="0" fontId="26" fillId="4" borderId="24" xfId="12" applyFont="1" applyFill="1" applyBorder="1"/>
    <xf numFmtId="0" fontId="26" fillId="0" borderId="21" xfId="12" applyFont="1" applyBorder="1"/>
    <xf numFmtId="0" fontId="26" fillId="4" borderId="22" xfId="12" applyFont="1" applyFill="1" applyBorder="1" applyAlignment="1">
      <alignment horizontal="center"/>
    </xf>
    <xf numFmtId="2" fontId="26" fillId="0" borderId="22" xfId="12" applyNumberFormat="1" applyFont="1" applyBorder="1" applyAlignment="1">
      <alignment horizontal="center"/>
    </xf>
    <xf numFmtId="2" fontId="26" fillId="4" borderId="103" xfId="12" applyNumberFormat="1" applyFont="1" applyFill="1" applyBorder="1"/>
    <xf numFmtId="2" fontId="30" fillId="0" borderId="23" xfId="12" applyNumberFormat="1" applyFont="1" applyBorder="1"/>
    <xf numFmtId="175" fontId="30" fillId="10" borderId="111" xfId="12" applyNumberFormat="1" applyFont="1" applyFill="1" applyBorder="1"/>
    <xf numFmtId="10" fontId="26" fillId="4" borderId="112" xfId="12" applyNumberFormat="1" applyFont="1" applyFill="1" applyBorder="1"/>
    <xf numFmtId="2" fontId="26" fillId="0" borderId="113" xfId="12" applyNumberFormat="1" applyFont="1" applyBorder="1"/>
    <xf numFmtId="2" fontId="33" fillId="2" borderId="114" xfId="12" applyNumberFormat="1" applyFont="1" applyFill="1" applyBorder="1"/>
    <xf numFmtId="0" fontId="34" fillId="0" borderId="0" xfId="0" applyFont="1" applyAlignment="1">
      <alignment horizontal="center"/>
    </xf>
    <xf numFmtId="0" fontId="34" fillId="0" borderId="0" xfId="0" applyFont="1"/>
    <xf numFmtId="0" fontId="35" fillId="6" borderId="115" xfId="0" applyFont="1" applyFill="1" applyBorder="1" applyAlignment="1">
      <alignment horizontal="center"/>
    </xf>
    <xf numFmtId="0" fontId="35" fillId="6" borderId="116" xfId="0" applyFont="1" applyFill="1" applyBorder="1" applyAlignment="1">
      <alignment horizontal="center"/>
    </xf>
    <xf numFmtId="0" fontId="35" fillId="6" borderId="117" xfId="0" applyFont="1" applyFill="1" applyBorder="1" applyAlignment="1">
      <alignment horizontal="center"/>
    </xf>
    <xf numFmtId="0" fontId="35" fillId="6" borderId="117" xfId="0" applyFont="1" applyFill="1" applyBorder="1" applyAlignment="1">
      <alignment horizontal="center" wrapText="1"/>
    </xf>
    <xf numFmtId="0" fontId="35" fillId="6" borderId="0" xfId="0" applyFont="1" applyFill="1" applyBorder="1" applyAlignment="1">
      <alignment horizontal="center"/>
    </xf>
    <xf numFmtId="173" fontId="37" fillId="0" borderId="120" xfId="13" applyNumberFormat="1" applyFont="1" applyBorder="1" applyAlignment="1">
      <alignment horizontal="center"/>
    </xf>
    <xf numFmtId="173" fontId="37" fillId="0" borderId="4" xfId="13" applyNumberFormat="1" applyFont="1" applyBorder="1"/>
    <xf numFmtId="173" fontId="37" fillId="0" borderId="4" xfId="13" applyNumberFormat="1" applyFont="1" applyBorder="1" applyAlignment="1">
      <alignment horizontal="center"/>
    </xf>
    <xf numFmtId="177" fontId="34" fillId="0" borderId="121" xfId="0" applyNumberFormat="1" applyFont="1" applyBorder="1"/>
    <xf numFmtId="173" fontId="37" fillId="0" borderId="122" xfId="13" applyNumberFormat="1" applyFont="1" applyBorder="1" applyAlignment="1">
      <alignment horizontal="center"/>
    </xf>
    <xf numFmtId="173" fontId="37" fillId="0" borderId="0" xfId="13" applyNumberFormat="1" applyFont="1" applyBorder="1"/>
    <xf numFmtId="173" fontId="37" fillId="0" borderId="0" xfId="13" applyNumberFormat="1" applyFont="1" applyBorder="1" applyAlignment="1">
      <alignment horizontal="center"/>
    </xf>
    <xf numFmtId="177" fontId="35" fillId="6" borderId="114" xfId="0" applyNumberFormat="1" applyFont="1" applyFill="1" applyBorder="1" applyAlignment="1">
      <alignment vertical="center" wrapText="1"/>
    </xf>
    <xf numFmtId="173" fontId="37" fillId="0" borderId="4" xfId="13" applyNumberFormat="1" applyFont="1" applyBorder="1" applyAlignment="1">
      <alignment horizontal="left"/>
    </xf>
    <xf numFmtId="173" fontId="37" fillId="0" borderId="0" xfId="13" applyNumberFormat="1" applyFont="1" applyBorder="1" applyAlignment="1">
      <alignment horizontal="left"/>
    </xf>
    <xf numFmtId="177" fontId="35" fillId="6" borderId="114" xfId="0" applyNumberFormat="1" applyFont="1" applyFill="1" applyBorder="1"/>
    <xf numFmtId="177" fontId="34" fillId="0" borderId="123" xfId="0" applyNumberFormat="1" applyFont="1" applyBorder="1"/>
    <xf numFmtId="177" fontId="35" fillId="6" borderId="115" xfId="0" applyNumberFormat="1" applyFont="1" applyFill="1" applyBorder="1" applyAlignment="1">
      <alignment horizontal="center"/>
    </xf>
    <xf numFmtId="177" fontId="34" fillId="0" borderId="4" xfId="0" applyNumberFormat="1" applyFont="1" applyBorder="1"/>
    <xf numFmtId="177" fontId="35" fillId="6" borderId="4" xfId="0" applyNumberFormat="1" applyFont="1" applyFill="1" applyBorder="1" applyAlignment="1">
      <alignment vertical="center" wrapText="1"/>
    </xf>
    <xf numFmtId="0" fontId="7" fillId="0" borderId="11" xfId="4" applyFont="1" applyBorder="1" applyAlignment="1">
      <alignment horizontal="justify" vertical="top" wrapText="1"/>
    </xf>
    <xf numFmtId="0" fontId="1" fillId="0" borderId="1" xfId="4" applyFont="1" applyBorder="1" applyAlignment="1">
      <alignment horizontal="justify" vertical="top" wrapText="1"/>
    </xf>
    <xf numFmtId="0" fontId="1" fillId="0" borderId="12" xfId="4" applyFont="1" applyBorder="1" applyAlignment="1">
      <alignment horizontal="justify" vertical="top" wrapText="1"/>
    </xf>
    <xf numFmtId="0" fontId="1" fillId="0" borderId="13" xfId="4" applyFont="1" applyBorder="1" applyAlignment="1">
      <alignment horizontal="left" vertical="center" wrapText="1"/>
    </xf>
    <xf numFmtId="0" fontId="1" fillId="0" borderId="14" xfId="4" applyFont="1" applyBorder="1" applyAlignment="1">
      <alignment horizontal="left" vertical="center" wrapText="1"/>
    </xf>
    <xf numFmtId="0" fontId="1" fillId="0" borderId="15" xfId="4" applyFont="1" applyBorder="1" applyAlignment="1">
      <alignment horizontal="left" vertical="center" wrapText="1"/>
    </xf>
    <xf numFmtId="0" fontId="4" fillId="0" borderId="73" xfId="4" applyFont="1" applyBorder="1" applyAlignment="1">
      <alignment horizontal="center" vertical="top"/>
    </xf>
    <xf numFmtId="0" fontId="4" fillId="0" borderId="74" xfId="4" applyFont="1" applyBorder="1" applyAlignment="1">
      <alignment horizontal="center" vertical="top"/>
    </xf>
    <xf numFmtId="0" fontId="4" fillId="0" borderId="75" xfId="4" applyFont="1" applyBorder="1" applyAlignment="1">
      <alignment horizontal="center" vertical="top"/>
    </xf>
    <xf numFmtId="0" fontId="1" fillId="0" borderId="73" xfId="4" applyBorder="1" applyAlignment="1">
      <alignment horizontal="center" vertical="top"/>
    </xf>
    <xf numFmtId="0" fontId="1" fillId="0" borderId="74" xfId="4" applyBorder="1" applyAlignment="1">
      <alignment horizontal="center" vertical="top"/>
    </xf>
    <xf numFmtId="0" fontId="1" fillId="0" borderId="75" xfId="4" applyBorder="1" applyAlignment="1">
      <alignment horizontal="center" vertical="top"/>
    </xf>
    <xf numFmtId="0" fontId="5" fillId="0" borderId="11" xfId="4" applyFont="1" applyBorder="1" applyAlignment="1">
      <alignment horizontal="right" vertical="top" wrapText="1"/>
    </xf>
    <xf numFmtId="0" fontId="5" fillId="0" borderId="1" xfId="4" applyFont="1" applyBorder="1" applyAlignment="1">
      <alignment horizontal="right" vertical="top" wrapText="1"/>
    </xf>
    <xf numFmtId="0" fontId="5" fillId="0" borderId="11" xfId="4" applyFont="1" applyBorder="1" applyAlignment="1">
      <alignment horizontal="center" vertical="top" wrapText="1"/>
    </xf>
    <xf numFmtId="0" fontId="5" fillId="0" borderId="1" xfId="4" applyFont="1" applyBorder="1" applyAlignment="1">
      <alignment horizontal="center" vertical="top" wrapText="1"/>
    </xf>
    <xf numFmtId="0" fontId="5" fillId="0" borderId="12" xfId="4" applyFont="1" applyBorder="1" applyAlignment="1">
      <alignment horizontal="center" vertical="top" wrapText="1"/>
    </xf>
    <xf numFmtId="0" fontId="4" fillId="0" borderId="4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justify" vertical="center" wrapText="1"/>
    </xf>
    <xf numFmtId="0" fontId="5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16" fillId="4" borderId="67" xfId="7" applyFont="1" applyFill="1" applyBorder="1" applyAlignment="1">
      <alignment horizontal="center" vertical="center" wrapText="1"/>
    </xf>
    <xf numFmtId="0" fontId="16" fillId="4" borderId="68" xfId="7" applyFont="1" applyFill="1" applyBorder="1" applyAlignment="1">
      <alignment horizontal="center" vertical="center" wrapText="1"/>
    </xf>
    <xf numFmtId="0" fontId="16" fillId="4" borderId="69" xfId="7" applyFont="1" applyFill="1" applyBorder="1" applyAlignment="1">
      <alignment horizontal="center" vertical="center" wrapText="1"/>
    </xf>
    <xf numFmtId="0" fontId="15" fillId="0" borderId="60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3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64" xfId="0" applyFont="1" applyBorder="1" applyAlignment="1">
      <alignment horizontal="center" wrapText="1"/>
    </xf>
    <xf numFmtId="0" fontId="15" fillId="0" borderId="6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5" fillId="0" borderId="65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9" fillId="7" borderId="25" xfId="12" applyFont="1" applyFill="1" applyBorder="1" applyAlignment="1">
      <alignment horizontal="center" vertical="center"/>
    </xf>
    <xf numFmtId="0" fontId="29" fillId="7" borderId="0" xfId="12" applyFont="1" applyFill="1" applyAlignment="1">
      <alignment horizontal="center" vertical="center"/>
    </xf>
    <xf numFmtId="0" fontId="29" fillId="7" borderId="82" xfId="12" applyFont="1" applyFill="1" applyBorder="1" applyAlignment="1">
      <alignment horizontal="center" vertical="center"/>
    </xf>
    <xf numFmtId="0" fontId="26" fillId="0" borderId="76" xfId="12" applyFont="1" applyBorder="1" applyAlignment="1">
      <alignment horizontal="center"/>
    </xf>
    <xf numFmtId="0" fontId="26" fillId="0" borderId="77" xfId="12" applyFont="1" applyBorder="1" applyAlignment="1">
      <alignment horizontal="center"/>
    </xf>
    <xf numFmtId="0" fontId="26" fillId="0" borderId="78" xfId="12" applyFont="1" applyBorder="1" applyAlignment="1">
      <alignment horizontal="center"/>
    </xf>
    <xf numFmtId="0" fontId="28" fillId="0" borderId="4" xfId="12" applyFont="1" applyBorder="1" applyAlignment="1">
      <alignment horizontal="center" vertical="center"/>
    </xf>
    <xf numFmtId="0" fontId="28" fillId="0" borderId="20" xfId="12" applyFont="1" applyBorder="1" applyAlignment="1">
      <alignment horizontal="center" vertical="center"/>
    </xf>
    <xf numFmtId="0" fontId="27" fillId="0" borderId="79" xfId="12" applyFont="1" applyBorder="1" applyAlignment="1">
      <alignment horizontal="center" vertical="center"/>
    </xf>
    <xf numFmtId="0" fontId="27" fillId="0" borderId="80" xfId="12" applyFont="1" applyBorder="1" applyAlignment="1">
      <alignment horizontal="center" vertical="center"/>
    </xf>
    <xf numFmtId="0" fontId="27" fillId="6" borderId="22" xfId="12" applyFont="1" applyFill="1" applyBorder="1" applyAlignment="1">
      <alignment horizontal="center"/>
    </xf>
    <xf numFmtId="0" fontId="27" fillId="0" borderId="22" xfId="12" applyFont="1" applyBorder="1" applyAlignment="1">
      <alignment horizontal="center" vertical="center"/>
    </xf>
    <xf numFmtId="0" fontId="27" fillId="0" borderId="23" xfId="12" applyFont="1" applyBorder="1" applyAlignment="1">
      <alignment horizontal="center" vertical="center"/>
    </xf>
    <xf numFmtId="0" fontId="29" fillId="8" borderId="25" xfId="12" applyFont="1" applyFill="1" applyBorder="1" applyAlignment="1">
      <alignment horizontal="center" vertical="center"/>
    </xf>
    <xf numFmtId="0" fontId="29" fillId="8" borderId="0" xfId="12" applyFont="1" applyFill="1" applyAlignment="1">
      <alignment horizontal="center" vertical="center"/>
    </xf>
    <xf numFmtId="0" fontId="29" fillId="8" borderId="82" xfId="12" applyFont="1" applyFill="1" applyBorder="1" applyAlignment="1">
      <alignment horizontal="center" vertical="center"/>
    </xf>
    <xf numFmtId="0" fontId="30" fillId="0" borderId="83" xfId="12" applyFont="1" applyBorder="1" applyAlignment="1">
      <alignment horizontal="center" vertical="center"/>
    </xf>
    <xf numFmtId="0" fontId="30" fillId="0" borderId="89" xfId="12" applyFont="1" applyBorder="1" applyAlignment="1">
      <alignment horizontal="center" vertical="center"/>
    </xf>
    <xf numFmtId="0" fontId="30" fillId="0" borderId="94" xfId="12" applyFont="1" applyBorder="1" applyAlignment="1">
      <alignment horizontal="center" vertical="center"/>
    </xf>
    <xf numFmtId="0" fontId="30" fillId="0" borderId="84" xfId="12" applyFont="1" applyBorder="1" applyAlignment="1">
      <alignment horizontal="center" vertical="center"/>
    </xf>
    <xf numFmtId="0" fontId="30" fillId="0" borderId="28" xfId="12" applyFont="1" applyBorder="1" applyAlignment="1">
      <alignment horizontal="center" vertical="center"/>
    </xf>
    <xf numFmtId="0" fontId="30" fillId="0" borderId="85" xfId="12" applyFont="1" applyBorder="1" applyAlignment="1">
      <alignment horizontal="center" vertical="center" wrapText="1"/>
    </xf>
    <xf numFmtId="0" fontId="30" fillId="0" borderId="90" xfId="12" applyFont="1" applyBorder="1" applyAlignment="1">
      <alignment horizontal="center" vertical="center" wrapText="1"/>
    </xf>
    <xf numFmtId="0" fontId="30" fillId="6" borderId="86" xfId="12" applyFont="1" applyFill="1" applyBorder="1" applyAlignment="1">
      <alignment horizontal="center"/>
    </xf>
    <xf numFmtId="0" fontId="30" fillId="6" borderId="87" xfId="12" applyFont="1" applyFill="1" applyBorder="1" applyAlignment="1">
      <alignment horizontal="center"/>
    </xf>
    <xf numFmtId="0" fontId="30" fillId="6" borderId="88" xfId="12" applyFont="1" applyFill="1" applyBorder="1" applyAlignment="1">
      <alignment horizontal="center"/>
    </xf>
    <xf numFmtId="0" fontId="30" fillId="9" borderId="91" xfId="12" applyFont="1" applyFill="1" applyBorder="1" applyAlignment="1">
      <alignment horizontal="center"/>
    </xf>
    <xf numFmtId="0" fontId="30" fillId="9" borderId="92" xfId="12" applyFont="1" applyFill="1" applyBorder="1" applyAlignment="1">
      <alignment horizontal="center"/>
    </xf>
    <xf numFmtId="0" fontId="30" fillId="9" borderId="93" xfId="12" applyFont="1" applyFill="1" applyBorder="1" applyAlignment="1">
      <alignment horizontal="center"/>
    </xf>
    <xf numFmtId="0" fontId="31" fillId="4" borderId="78" xfId="12" applyFont="1" applyFill="1" applyBorder="1" applyAlignment="1">
      <alignment horizontal="center" vertical="center" wrapText="1"/>
    </xf>
    <xf numFmtId="0" fontId="31" fillId="4" borderId="96" xfId="12" applyFont="1" applyFill="1" applyBorder="1" applyAlignment="1">
      <alignment horizontal="center" vertical="center" wrapText="1"/>
    </xf>
    <xf numFmtId="0" fontId="30" fillId="6" borderId="97" xfId="12" applyFont="1" applyFill="1" applyBorder="1" applyAlignment="1">
      <alignment horizontal="center" vertical="center" wrapText="1"/>
    </xf>
    <xf numFmtId="0" fontId="30" fillId="6" borderId="98" xfId="12" applyFont="1" applyFill="1" applyBorder="1" applyAlignment="1">
      <alignment horizontal="center" vertical="center" wrapText="1"/>
    </xf>
    <xf numFmtId="0" fontId="30" fillId="6" borderId="100" xfId="12" applyFont="1" applyFill="1" applyBorder="1" applyAlignment="1">
      <alignment horizontal="center" vertical="center" wrapText="1"/>
    </xf>
    <xf numFmtId="0" fontId="30" fillId="6" borderId="102" xfId="12" applyFont="1" applyFill="1" applyBorder="1" applyAlignment="1">
      <alignment horizontal="center" vertical="center" wrapText="1"/>
    </xf>
    <xf numFmtId="0" fontId="32" fillId="6" borderId="87" xfId="12" applyFont="1" applyFill="1" applyBorder="1" applyAlignment="1">
      <alignment horizontal="left" vertical="center"/>
    </xf>
    <xf numFmtId="0" fontId="32" fillId="6" borderId="88" xfId="12" applyFont="1" applyFill="1" applyBorder="1" applyAlignment="1">
      <alignment horizontal="left" vertical="center"/>
    </xf>
    <xf numFmtId="0" fontId="26" fillId="0" borderId="24" xfId="12" applyFont="1" applyBorder="1" applyAlignment="1">
      <alignment horizontal="center" vertical="center" wrapText="1"/>
    </xf>
    <xf numFmtId="0" fontId="26" fillId="0" borderId="4" xfId="12" applyFont="1" applyBorder="1" applyAlignment="1">
      <alignment horizontal="center" vertical="center" wrapText="1"/>
    </xf>
    <xf numFmtId="0" fontId="32" fillId="4" borderId="24" xfId="12" applyFont="1" applyFill="1" applyBorder="1" applyAlignment="1">
      <alignment horizontal="center" vertical="center"/>
    </xf>
    <xf numFmtId="0" fontId="32" fillId="4" borderId="71" xfId="12" applyFont="1" applyFill="1" applyBorder="1" applyAlignment="1">
      <alignment horizontal="center" vertical="center"/>
    </xf>
    <xf numFmtId="2" fontId="26" fillId="4" borderId="4" xfId="12" applyNumberFormat="1" applyFont="1" applyFill="1" applyBorder="1" applyAlignment="1">
      <alignment horizontal="center" vertical="center"/>
    </xf>
    <xf numFmtId="2" fontId="30" fillId="4" borderId="72" xfId="12" applyNumberFormat="1" applyFont="1" applyFill="1" applyBorder="1" applyAlignment="1">
      <alignment horizontal="right" vertical="center"/>
    </xf>
    <xf numFmtId="2" fontId="30" fillId="4" borderId="90" xfId="12" applyNumberFormat="1" applyFont="1" applyFill="1" applyBorder="1" applyAlignment="1">
      <alignment horizontal="right" vertical="center"/>
    </xf>
    <xf numFmtId="2" fontId="30" fillId="4" borderId="101" xfId="12" applyNumberFormat="1" applyFont="1" applyFill="1" applyBorder="1" applyAlignment="1">
      <alignment horizontal="right" vertical="center"/>
    </xf>
    <xf numFmtId="0" fontId="26" fillId="4" borderId="4" xfId="12" applyFont="1" applyFill="1" applyBorder="1" applyAlignment="1">
      <alignment horizontal="center" vertical="center"/>
    </xf>
    <xf numFmtId="0" fontId="26" fillId="0" borderId="70" xfId="12" applyFont="1" applyBorder="1" applyAlignment="1">
      <alignment horizontal="center" vertical="center" wrapText="1"/>
    </xf>
    <xf numFmtId="0" fontId="32" fillId="4" borderId="4" xfId="12" applyFont="1" applyFill="1" applyBorder="1" applyAlignment="1">
      <alignment horizontal="center" vertical="center"/>
    </xf>
    <xf numFmtId="0" fontId="32" fillId="4" borderId="20" xfId="12" applyFont="1" applyFill="1" applyBorder="1" applyAlignment="1">
      <alignment horizontal="center" vertical="center"/>
    </xf>
    <xf numFmtId="0" fontId="26" fillId="0" borderId="24" xfId="12" applyFont="1" applyBorder="1" applyAlignment="1">
      <alignment horizontal="center" vertical="center"/>
    </xf>
    <xf numFmtId="0" fontId="26" fillId="0" borderId="70" xfId="12" applyFont="1" applyBorder="1" applyAlignment="1">
      <alignment horizontal="center" vertical="center"/>
    </xf>
    <xf numFmtId="2" fontId="26" fillId="4" borderId="24" xfId="12" applyNumberFormat="1" applyFont="1" applyFill="1" applyBorder="1" applyAlignment="1">
      <alignment horizontal="center" vertical="center"/>
    </xf>
    <xf numFmtId="2" fontId="26" fillId="4" borderId="70" xfId="12" applyNumberFormat="1" applyFont="1" applyFill="1" applyBorder="1" applyAlignment="1">
      <alignment horizontal="center" vertical="center"/>
    </xf>
    <xf numFmtId="2" fontId="30" fillId="4" borderId="71" xfId="12" applyNumberFormat="1" applyFont="1" applyFill="1" applyBorder="1" applyAlignment="1">
      <alignment horizontal="right" vertical="center"/>
    </xf>
    <xf numFmtId="0" fontId="26" fillId="0" borderId="4" xfId="12" applyFont="1" applyBorder="1" applyAlignment="1">
      <alignment horizontal="center" vertical="center"/>
    </xf>
    <xf numFmtId="2" fontId="26" fillId="4" borderId="84" xfId="12" applyNumberFormat="1" applyFont="1" applyFill="1" applyBorder="1" applyAlignment="1">
      <alignment horizontal="center" vertical="center"/>
    </xf>
    <xf numFmtId="2" fontId="26" fillId="4" borderId="28" xfId="12" applyNumberFormat="1" applyFont="1" applyFill="1" applyBorder="1" applyAlignment="1">
      <alignment horizontal="center" vertical="center"/>
    </xf>
    <xf numFmtId="2" fontId="26" fillId="4" borderId="103" xfId="12" applyNumberFormat="1" applyFont="1" applyFill="1" applyBorder="1" applyAlignment="1">
      <alignment horizontal="center" vertical="center"/>
    </xf>
    <xf numFmtId="0" fontId="30" fillId="6" borderId="104" xfId="12" applyFont="1" applyFill="1" applyBorder="1" applyAlignment="1">
      <alignment horizontal="center" vertical="center" wrapText="1"/>
    </xf>
    <xf numFmtId="0" fontId="32" fillId="6" borderId="87" xfId="12" applyFont="1" applyFill="1" applyBorder="1" applyAlignment="1">
      <alignment horizontal="left"/>
    </xf>
    <xf numFmtId="0" fontId="32" fillId="6" borderId="88" xfId="12" applyFont="1" applyFill="1" applyBorder="1" applyAlignment="1">
      <alignment horizontal="left"/>
    </xf>
    <xf numFmtId="0" fontId="32" fillId="4" borderId="24" xfId="12" applyFont="1" applyFill="1" applyBorder="1" applyAlignment="1">
      <alignment horizontal="center"/>
    </xf>
    <xf numFmtId="0" fontId="32" fillId="4" borderId="71" xfId="12" applyFont="1" applyFill="1" applyBorder="1" applyAlignment="1">
      <alignment horizontal="center"/>
    </xf>
    <xf numFmtId="0" fontId="30" fillId="6" borderId="97" xfId="12" applyFont="1" applyFill="1" applyBorder="1" applyAlignment="1">
      <alignment horizontal="center" vertical="center"/>
    </xf>
    <xf numFmtId="0" fontId="30" fillId="6" borderId="98" xfId="12" applyFont="1" applyFill="1" applyBorder="1" applyAlignment="1">
      <alignment horizontal="center" vertical="center"/>
    </xf>
    <xf numFmtId="0" fontId="30" fillId="6" borderId="102" xfId="12" applyFont="1" applyFill="1" applyBorder="1" applyAlignment="1">
      <alignment horizontal="center" vertical="center"/>
    </xf>
    <xf numFmtId="0" fontId="30" fillId="6" borderId="105" xfId="12" applyFont="1" applyFill="1" applyBorder="1" applyAlignment="1">
      <alignment horizontal="center" vertical="center" wrapText="1"/>
    </xf>
    <xf numFmtId="0" fontId="26" fillId="4" borderId="24" xfId="12" applyFont="1" applyFill="1" applyBorder="1" applyAlignment="1">
      <alignment horizontal="center"/>
    </xf>
    <xf numFmtId="0" fontId="26" fillId="4" borderId="71" xfId="12" applyFont="1" applyFill="1" applyBorder="1" applyAlignment="1">
      <alignment horizontal="center"/>
    </xf>
    <xf numFmtId="0" fontId="26" fillId="4" borderId="4" xfId="12" applyFont="1" applyFill="1" applyBorder="1" applyAlignment="1">
      <alignment horizontal="center"/>
    </xf>
    <xf numFmtId="0" fontId="27" fillId="0" borderId="86" xfId="12" applyFont="1" applyBorder="1" applyAlignment="1">
      <alignment horizontal="center"/>
    </xf>
    <xf numFmtId="0" fontId="27" fillId="0" borderId="110" xfId="12" applyFont="1" applyBorder="1" applyAlignment="1">
      <alignment horizontal="center"/>
    </xf>
    <xf numFmtId="0" fontId="27" fillId="0" borderId="96" xfId="12" applyFont="1" applyBorder="1" applyAlignment="1">
      <alignment horizontal="center"/>
    </xf>
    <xf numFmtId="2" fontId="30" fillId="0" borderId="85" xfId="12" applyNumberFormat="1" applyFont="1" applyBorder="1" applyAlignment="1">
      <alignment horizontal="right" vertical="center"/>
    </xf>
    <xf numFmtId="2" fontId="30" fillId="0" borderId="101" xfId="12" applyNumberFormat="1" applyFont="1" applyBorder="1" applyAlignment="1">
      <alignment horizontal="right" vertical="center"/>
    </xf>
    <xf numFmtId="0" fontId="30" fillId="6" borderId="100" xfId="12" applyFont="1" applyFill="1" applyBorder="1" applyAlignment="1">
      <alignment horizontal="center" vertical="center"/>
    </xf>
    <xf numFmtId="0" fontId="30" fillId="6" borderId="104" xfId="12" applyFont="1" applyFill="1" applyBorder="1" applyAlignment="1">
      <alignment horizontal="center" vertical="center"/>
    </xf>
    <xf numFmtId="0" fontId="30" fillId="6" borderId="86" xfId="12" applyFont="1" applyFill="1" applyBorder="1" applyAlignment="1">
      <alignment horizontal="left"/>
    </xf>
    <xf numFmtId="0" fontId="30" fillId="6" borderId="77" xfId="12" applyFont="1" applyFill="1" applyBorder="1" applyAlignment="1">
      <alignment horizontal="left"/>
    </xf>
    <xf numFmtId="0" fontId="30" fillId="6" borderId="78" xfId="12" applyFont="1" applyFill="1" applyBorder="1" applyAlignment="1">
      <alignment horizontal="left"/>
    </xf>
    <xf numFmtId="0" fontId="30" fillId="6" borderId="106" xfId="12" applyFont="1" applyFill="1" applyBorder="1" applyAlignment="1">
      <alignment horizontal="center" vertical="center" wrapText="1"/>
    </xf>
    <xf numFmtId="0" fontId="26" fillId="0" borderId="84" xfId="12" applyFont="1" applyBorder="1" applyAlignment="1">
      <alignment horizontal="center" vertical="center"/>
    </xf>
    <xf numFmtId="0" fontId="26" fillId="0" borderId="28" xfId="12" applyFont="1" applyBorder="1" applyAlignment="1">
      <alignment horizontal="center" vertical="center"/>
    </xf>
    <xf numFmtId="0" fontId="26" fillId="0" borderId="103" xfId="12" applyFont="1" applyBorder="1" applyAlignment="1">
      <alignment horizontal="center" vertical="center"/>
    </xf>
    <xf numFmtId="0" fontId="35" fillId="6" borderId="118" xfId="0" applyFont="1" applyFill="1" applyBorder="1" applyAlignment="1">
      <alignment horizontal="center" vertical="center" wrapText="1"/>
    </xf>
    <xf numFmtId="0" fontId="35" fillId="6" borderId="87" xfId="0" applyFont="1" applyFill="1" applyBorder="1" applyAlignment="1">
      <alignment horizontal="center" vertical="center" wrapText="1"/>
    </xf>
    <xf numFmtId="0" fontId="35" fillId="6" borderId="119" xfId="0" applyFont="1" applyFill="1" applyBorder="1" applyAlignment="1">
      <alignment horizontal="center" vertical="center" wrapText="1"/>
    </xf>
    <xf numFmtId="177" fontId="35" fillId="6" borderId="118" xfId="0" applyNumberFormat="1" applyFont="1" applyFill="1" applyBorder="1" applyAlignment="1">
      <alignment horizontal="center" vertical="center" wrapText="1"/>
    </xf>
    <xf numFmtId="0" fontId="4" fillId="0" borderId="27" xfId="4" applyFont="1" applyBorder="1" applyAlignment="1">
      <alignment horizontal="center" vertical="center" wrapText="1"/>
    </xf>
    <xf numFmtId="0" fontId="13" fillId="0" borderId="27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/>
    </xf>
    <xf numFmtId="0" fontId="15" fillId="0" borderId="27" xfId="0" applyFont="1" applyBorder="1" applyAlignment="1">
      <alignment horizontal="center"/>
    </xf>
    <xf numFmtId="0" fontId="14" fillId="0" borderId="27" xfId="4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22" fillId="0" borderId="0" xfId="4" applyFont="1" applyBorder="1" applyAlignment="1">
      <alignment horizontal="center" vertical="center" wrapText="1"/>
    </xf>
    <xf numFmtId="0" fontId="23" fillId="0" borderId="0" xfId="4" applyFont="1" applyBorder="1" applyAlignment="1">
      <alignment horizontal="center" vertical="center" wrapText="1"/>
    </xf>
  </cellXfs>
  <cellStyles count="14">
    <cellStyle name="Millares" xfId="6" builtinId="3"/>
    <cellStyle name="Millares 2" xfId="13"/>
    <cellStyle name="Moneda" xfId="3" builtinId="4"/>
    <cellStyle name="Moneda 6" xfId="8"/>
    <cellStyle name="Normal" xfId="0" builtinId="0"/>
    <cellStyle name="Normal 10" xfId="7"/>
    <cellStyle name="Normal 2" xfId="1"/>
    <cellStyle name="Normal 2 2" xfId="4"/>
    <cellStyle name="Normal 2 2 2" xfId="12"/>
    <cellStyle name="Normal 3" xfId="9"/>
    <cellStyle name="Normal 8" xfId="10"/>
    <cellStyle name="Normal_COSTO SALAIO" xfId="11"/>
    <cellStyle name="Porcentaje 2" xfId="2"/>
    <cellStyle name="Porcentaje 2 2" xf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362978</xdr:colOff>
      <xdr:row>0</xdr:row>
      <xdr:rowOff>148194</xdr:rowOff>
    </xdr:from>
    <xdr:ext cx="653567" cy="676414"/>
    <xdr:pic>
      <xdr:nvPicPr>
        <xdr:cNvPr id="2" name="image1.png">
          <a:extLst>
            <a:ext uri="{FF2B5EF4-FFF2-40B4-BE49-F238E27FC236}">
              <a16:creationId xmlns:a16="http://schemas.microsoft.com/office/drawing/2014/main" id="{40B82C33-F365-4B4C-9FA1-008F38C50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78" y="148194"/>
          <a:ext cx="653567" cy="676414"/>
        </a:xfrm>
        <a:prstGeom prst="rect">
          <a:avLst/>
        </a:prstGeom>
      </xdr:spPr>
    </xdr:pic>
    <xdr:clientData/>
  </xdr:oneCellAnchor>
  <xdr:oneCellAnchor>
    <xdr:from>
      <xdr:col>5</xdr:col>
      <xdr:colOff>28575</xdr:colOff>
      <xdr:row>0</xdr:row>
      <xdr:rowOff>200024</xdr:rowOff>
    </xdr:from>
    <xdr:ext cx="595006" cy="559561"/>
    <xdr:pic>
      <xdr:nvPicPr>
        <xdr:cNvPr id="3" name="image2.png">
          <a:extLst>
            <a:ext uri="{FF2B5EF4-FFF2-40B4-BE49-F238E27FC236}">
              <a16:creationId xmlns:a16="http://schemas.microsoft.com/office/drawing/2014/main" id="{C48B8171-6EEA-49F8-A7B5-6FEE8373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190499"/>
          <a:ext cx="595006" cy="55956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123825</xdr:rowOff>
    </xdr:from>
    <xdr:ext cx="653567" cy="676414"/>
    <xdr:pic>
      <xdr:nvPicPr>
        <xdr:cNvPr id="2" name="image1.png">
          <a:extLst>
            <a:ext uri="{FF2B5EF4-FFF2-40B4-BE49-F238E27FC236}">
              <a16:creationId xmlns:a16="http://schemas.microsoft.com/office/drawing/2014/main" id="{40B82C33-F365-4B4C-9FA1-008F38C50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23825"/>
          <a:ext cx="653567" cy="676414"/>
        </a:xfrm>
        <a:prstGeom prst="rect">
          <a:avLst/>
        </a:prstGeom>
      </xdr:spPr>
    </xdr:pic>
    <xdr:clientData/>
  </xdr:oneCellAnchor>
  <xdr:oneCellAnchor>
    <xdr:from>
      <xdr:col>3</xdr:col>
      <xdr:colOff>1724025</xdr:colOff>
      <xdr:row>1</xdr:row>
      <xdr:rowOff>0</xdr:rowOff>
    </xdr:from>
    <xdr:ext cx="595006" cy="559561"/>
    <xdr:pic>
      <xdr:nvPicPr>
        <xdr:cNvPr id="3" name="image2.png">
          <a:extLst>
            <a:ext uri="{FF2B5EF4-FFF2-40B4-BE49-F238E27FC236}">
              <a16:creationId xmlns:a16="http://schemas.microsoft.com/office/drawing/2014/main" id="{C48B8171-6EEA-49F8-A7B5-6FEE8373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190500"/>
          <a:ext cx="595006" cy="55956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123825</xdr:rowOff>
    </xdr:from>
    <xdr:to>
      <xdr:col>6</xdr:col>
      <xdr:colOff>152400</xdr:colOff>
      <xdr:row>1</xdr:row>
      <xdr:rowOff>704850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B53A969-ED6D-4519-9740-6E3FEB86AA0F}"/>
            </a:ext>
          </a:extLst>
        </xdr:cNvPr>
        <xdr:cNvGrpSpPr/>
      </xdr:nvGrpSpPr>
      <xdr:grpSpPr>
        <a:xfrm>
          <a:off x="234043" y="191861"/>
          <a:ext cx="6109607" cy="581025"/>
          <a:chOff x="23812" y="11907"/>
          <a:chExt cx="5944574" cy="690563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73DEC73-C0E1-4842-83C1-979C2190B67B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6342" y="11907"/>
            <a:ext cx="1052044" cy="611749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1E7CC66-4A1B-42A3-86C9-92D972B839FD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812" y="23814"/>
            <a:ext cx="4155280" cy="67865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362978</xdr:colOff>
      <xdr:row>0</xdr:row>
      <xdr:rowOff>148194</xdr:rowOff>
    </xdr:from>
    <xdr:ext cx="868302" cy="898656"/>
    <xdr:pic>
      <xdr:nvPicPr>
        <xdr:cNvPr id="2" name="image1.png">
          <a:extLst>
            <a:ext uri="{FF2B5EF4-FFF2-40B4-BE49-F238E27FC236}">
              <a16:creationId xmlns:a16="http://schemas.microsoft.com/office/drawing/2014/main" id="{40B82C33-F365-4B4C-9FA1-008F38C50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78" y="148194"/>
          <a:ext cx="868302" cy="898656"/>
        </a:xfrm>
        <a:prstGeom prst="rect">
          <a:avLst/>
        </a:prstGeom>
      </xdr:spPr>
    </xdr:pic>
    <xdr:clientData/>
  </xdr:oneCellAnchor>
  <xdr:oneCellAnchor>
    <xdr:from>
      <xdr:col>6</xdr:col>
      <xdr:colOff>941740</xdr:colOff>
      <xdr:row>0</xdr:row>
      <xdr:rowOff>168245</xdr:rowOff>
    </xdr:from>
    <xdr:ext cx="827323" cy="778039"/>
    <xdr:pic>
      <xdr:nvPicPr>
        <xdr:cNvPr id="3" name="image2.png">
          <a:extLst>
            <a:ext uri="{FF2B5EF4-FFF2-40B4-BE49-F238E27FC236}">
              <a16:creationId xmlns:a16="http://schemas.microsoft.com/office/drawing/2014/main" id="{C48B8171-6EEA-49F8-A7B5-6FEE8373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635" y="168245"/>
          <a:ext cx="827323" cy="778039"/>
        </a:xfrm>
        <a:prstGeom prst="rect">
          <a:avLst/>
        </a:prstGeom>
      </xdr:spPr>
    </xdr:pic>
    <xdr:clientData/>
  </xdr:oneCellAnchor>
  <xdr:twoCellAnchor editAs="oneCell">
    <xdr:from>
      <xdr:col>1</xdr:col>
      <xdr:colOff>1277471</xdr:colOff>
      <xdr:row>19</xdr:row>
      <xdr:rowOff>459441</xdr:rowOff>
    </xdr:from>
    <xdr:to>
      <xdr:col>1</xdr:col>
      <xdr:colOff>2268071</xdr:colOff>
      <xdr:row>21</xdr:row>
      <xdr:rowOff>157480</xdr:rowOff>
    </xdr:to>
    <xdr:pic>
      <xdr:nvPicPr>
        <xdr:cNvPr id="4" name="Imagen 3" descr="F:\Memoria\E.P. Joheli García\Carpeta Joheli García\IMG_20200310_200727.jpg"/>
        <xdr:cNvPicPr/>
      </xdr:nvPicPr>
      <xdr:blipFill>
        <a:blip xmlns:r="http://schemas.openxmlformats.org/officeDocument/2006/relationships" r:embed="rId3" cstate="print">
          <a:clrChange>
            <a:clrFrom>
              <a:srgbClr val="939089"/>
            </a:clrFrom>
            <a:clrTo>
              <a:srgbClr val="93908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1" t="25334" r="2180" b="23997"/>
        <a:stretch>
          <a:fillRect/>
        </a:stretch>
      </xdr:blipFill>
      <xdr:spPr bwMode="auto">
        <a:xfrm>
          <a:off x="2599765" y="11676529"/>
          <a:ext cx="990600" cy="728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549088</xdr:colOff>
      <xdr:row>20</xdr:row>
      <xdr:rowOff>89647</xdr:rowOff>
    </xdr:from>
    <xdr:to>
      <xdr:col>6</xdr:col>
      <xdr:colOff>546324</xdr:colOff>
      <xdr:row>20</xdr:row>
      <xdr:rowOff>403972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5676" y="11811000"/>
          <a:ext cx="2653030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608A73\UNITARIOS%20GENER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NIDADCONTRATAC\Users\Documents%20and%20Settings\Administrador\Mis%20documentos\SANDRA%20ARCHIVOS\MUNICIPIOS\TAURAMENA\LAGUNA%20DE%20OXIDACION\UNITA%20Y%20ADICIONAL%20TARURAMENA\EDGAR%20FERNANDEZ\Documents%20and%20Setting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lguita\D\Presupuesto\URIBE%20Y%20ABREO%20LABANCA%20LA%20CHIN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lguita\D\ARCHIVOS%20OFICINA\COLEGIO%20CAJICA%20CAPELLANIA\ACTAS\apu%20CAPELLANIA%20corregido%20cmarca-OCT.08%20intervent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mcjc\Documents%20and%20Settings\Administrador\Mis%20documentos\Freed\Informacion%20tecnica\RED%20PALMARITO%20LA%20PA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ABRIEL\Users\Users\Gabriel\Desktop\Estudio%20de%20MErcado%202013\ARCHIVO\ALCALDIA%202009\DOCUME~1\GOBERN~1\CONFIG~1\Temp\Directorio%20temporal%201%20para%20FICHA%20%20VIAS%20TERCIARIAS%20FAEP%204000.zip\FICHA%20%20VIAS%20TERCIARIAS%20FAEP%204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ESARROLLO/2022/PROCESOS%20GRANDES/PAE/PRESUPUESTO%20PAE%20HATO%20COROZAL%20-%202%20de%20Agosto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otizaciones%20minu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UNITARIOS GENERALES"/>
      <sheetName val="PE_02"/>
      <sheetName val="Listado"/>
      <sheetName val="Datos Generales"/>
      <sheetName val="5094-2003"/>
      <sheetName val="PE-02"/>
      <sheetName val="BASE"/>
      <sheetName val="5. MODIFICATORIA"/>
      <sheetName val="Jornales"/>
      <sheetName val="PRESUPUESTO"/>
      <sheetName val="glvc"/>
      <sheetName val="PU"/>
      <sheetName val="Estruc_ Tarif"/>
      <sheetName val="RECIBO FINAL"/>
      <sheetName val="letra"/>
      <sheetName val="PESOS"/>
      <sheetName val="PRECIOS"/>
      <sheetName val="MANO DE OBRA"/>
      <sheetName val="EQUIPO"/>
      <sheetName val="MATERIALES"/>
      <sheetName val="INSUMOS"/>
      <sheetName val="Hoja3"/>
      <sheetName val="1.1"/>
      <sheetName val="TUBERIA"/>
      <sheetName val="Hoja2"/>
      <sheetName val="FICHA EBI 1 de 6 "/>
      <sheetName val="CRA.MODI"/>
      <sheetName val="UNITARIOS_GENERALES"/>
      <sheetName val="5__MODIFICATORIA"/>
      <sheetName val="BASE DATOS"/>
      <sheetName val="Listas"/>
      <sheetName val="UNITARIOS"/>
      <sheetName val="UNITARIOS%20GENERALES.xls"/>
      <sheetName val="UNITARIOS GENERALES.xls"/>
    </sheetNames>
    <definedNames>
      <definedName name="ERR"/>
    </definedNames>
    <sheetDataSet>
      <sheetData sheetId="0" refreshError="1">
        <row r="2">
          <cell r="A2" t="str">
            <v>CODIGO</v>
          </cell>
          <cell r="B2" t="str">
            <v>EQUIPOS</v>
          </cell>
          <cell r="C2" t="str">
            <v>TIPO</v>
          </cell>
          <cell r="D2" t="str">
            <v>TARIFA/HORA</v>
          </cell>
          <cell r="E2" t="str">
            <v>RENDIMIENTO</v>
          </cell>
        </row>
        <row r="3">
          <cell r="A3">
            <v>1</v>
          </cell>
          <cell r="B3" t="str">
            <v>RETROCARGADOR</v>
          </cell>
          <cell r="C3" t="str">
            <v>JD-510</v>
          </cell>
          <cell r="D3">
            <v>35000</v>
          </cell>
        </row>
        <row r="4">
          <cell r="A4">
            <v>2</v>
          </cell>
          <cell r="B4" t="str">
            <v>MOTONIVELADORA</v>
          </cell>
          <cell r="C4" t="str">
            <v xml:space="preserve">CAT </v>
          </cell>
          <cell r="D4">
            <v>45000</v>
          </cell>
        </row>
        <row r="5">
          <cell r="A5">
            <v>3</v>
          </cell>
          <cell r="B5" t="str">
            <v>VIBROCOMPACTADOR</v>
          </cell>
          <cell r="C5" t="str">
            <v xml:space="preserve">CAT </v>
          </cell>
          <cell r="D5">
            <v>45000</v>
          </cell>
        </row>
        <row r="6">
          <cell r="A6">
            <v>4</v>
          </cell>
          <cell r="B6" t="str">
            <v>RETROEXCAVADORA</v>
          </cell>
          <cell r="C6" t="str">
            <v xml:space="preserve">CAT </v>
          </cell>
          <cell r="D6">
            <v>60000</v>
          </cell>
        </row>
        <row r="7">
          <cell r="A7">
            <v>5</v>
          </cell>
          <cell r="B7" t="str">
            <v>BULLDOZER</v>
          </cell>
          <cell r="C7" t="str">
            <v>D6D</v>
          </cell>
          <cell r="D7">
            <v>45000</v>
          </cell>
        </row>
        <row r="8">
          <cell r="A8">
            <v>6</v>
          </cell>
          <cell r="B8" t="str">
            <v>VOLQUETA</v>
          </cell>
          <cell r="C8" t="str">
            <v>5m3</v>
          </cell>
          <cell r="D8">
            <v>22500</v>
          </cell>
        </row>
        <row r="9">
          <cell r="A9">
            <v>7</v>
          </cell>
          <cell r="B9" t="str">
            <v>MOTOBOMBA</v>
          </cell>
          <cell r="D9">
            <v>4000</v>
          </cell>
        </row>
        <row r="10">
          <cell r="A10">
            <v>8</v>
          </cell>
          <cell r="B10" t="str">
            <v>HERRAMIENTA 1O% M.O</v>
          </cell>
        </row>
        <row r="11">
          <cell r="A11">
            <v>9</v>
          </cell>
          <cell r="B11" t="str">
            <v xml:space="preserve">CARROTANQUE </v>
          </cell>
          <cell r="C11" t="str">
            <v>2500 GL</v>
          </cell>
          <cell r="D11">
            <v>22500</v>
          </cell>
        </row>
        <row r="12">
          <cell r="A12">
            <v>10</v>
          </cell>
          <cell r="B12" t="str">
            <v>FINISHER</v>
          </cell>
          <cell r="C12" t="str">
            <v xml:space="preserve">CAT </v>
          </cell>
          <cell r="D12">
            <v>80000</v>
          </cell>
        </row>
        <row r="13">
          <cell r="A13">
            <v>11</v>
          </cell>
          <cell r="B13" t="str">
            <v>TRITURADORA</v>
          </cell>
          <cell r="C13" t="str">
            <v xml:space="preserve">CAT </v>
          </cell>
          <cell r="D13">
            <v>100000</v>
          </cell>
        </row>
        <row r="14">
          <cell r="A14">
            <v>12</v>
          </cell>
          <cell r="B14" t="str">
            <v>CARGADOR</v>
          </cell>
          <cell r="C14" t="str">
            <v xml:space="preserve">CAT </v>
          </cell>
          <cell r="D14">
            <v>45000</v>
          </cell>
        </row>
        <row r="15">
          <cell r="A15">
            <v>13</v>
          </cell>
          <cell r="B15" t="str">
            <v>COMPACTADOR</v>
          </cell>
          <cell r="C15" t="str">
            <v xml:space="preserve">CAT </v>
          </cell>
          <cell r="D15">
            <v>45000</v>
          </cell>
        </row>
        <row r="16">
          <cell r="A16">
            <v>14</v>
          </cell>
          <cell r="B16" t="str">
            <v>IRRIGADOR</v>
          </cell>
          <cell r="C16" t="str">
            <v>600M2/h</v>
          </cell>
          <cell r="D16">
            <v>45000</v>
          </cell>
        </row>
        <row r="17">
          <cell r="A17">
            <v>15</v>
          </cell>
          <cell r="B17" t="str">
            <v>RANA</v>
          </cell>
          <cell r="C17" t="str">
            <v>5 HP</v>
          </cell>
          <cell r="D17">
            <v>5375</v>
          </cell>
        </row>
        <row r="18">
          <cell r="A18">
            <v>16</v>
          </cell>
          <cell r="B18" t="str">
            <v xml:space="preserve">MEZCLADORA </v>
          </cell>
          <cell r="C18" t="str">
            <v>1.5 Bultos</v>
          </cell>
          <cell r="D18">
            <v>6125</v>
          </cell>
        </row>
        <row r="19">
          <cell r="A19">
            <v>17</v>
          </cell>
          <cell r="B19" t="str">
            <v>MAQUINA DEMARCADORA</v>
          </cell>
          <cell r="C19" t="str">
            <v>CHORRO</v>
          </cell>
          <cell r="D19">
            <v>40000</v>
          </cell>
        </row>
        <row r="21">
          <cell r="A21" t="str">
            <v>CODIGO</v>
          </cell>
          <cell r="B21" t="str">
            <v>MATERIALES</v>
          </cell>
          <cell r="C21" t="str">
            <v>UNIDAD</v>
          </cell>
          <cell r="D21" t="str">
            <v>TARIFA</v>
          </cell>
        </row>
        <row r="22">
          <cell r="A22">
            <v>18</v>
          </cell>
          <cell r="B22" t="str">
            <v>LAMINA GALVANIZADA</v>
          </cell>
          <cell r="C22" t="str">
            <v>M2</v>
          </cell>
          <cell r="D22">
            <v>30000</v>
          </cell>
        </row>
        <row r="23">
          <cell r="A23">
            <v>19</v>
          </cell>
          <cell r="B23" t="str">
            <v>SOPORTES</v>
          </cell>
          <cell r="C23" t="str">
            <v>UNI.</v>
          </cell>
          <cell r="D23">
            <v>120000</v>
          </cell>
        </row>
        <row r="24">
          <cell r="A24">
            <v>20</v>
          </cell>
          <cell r="B24" t="str">
            <v>PINTURA</v>
          </cell>
          <cell r="C24" t="str">
            <v>GALON</v>
          </cell>
          <cell r="D24">
            <v>25000</v>
          </cell>
        </row>
        <row r="25">
          <cell r="A25">
            <v>21</v>
          </cell>
          <cell r="B25" t="str">
            <v>ARTE</v>
          </cell>
          <cell r="C25" t="str">
            <v>GLOBAL</v>
          </cell>
          <cell r="D25">
            <v>350000</v>
          </cell>
        </row>
        <row r="26">
          <cell r="A26">
            <v>22</v>
          </cell>
          <cell r="B26" t="str">
            <v>INSTALACION</v>
          </cell>
          <cell r="C26" t="str">
            <v>GLOBAL</v>
          </cell>
          <cell r="D26">
            <v>250000</v>
          </cell>
        </row>
        <row r="27">
          <cell r="A27">
            <v>23</v>
          </cell>
          <cell r="B27" t="str">
            <v>FABRICACION</v>
          </cell>
          <cell r="C27" t="str">
            <v>GLOBAL</v>
          </cell>
          <cell r="D27">
            <v>250000</v>
          </cell>
        </row>
        <row r="28">
          <cell r="A28">
            <v>24</v>
          </cell>
          <cell r="B28" t="str">
            <v>EQUIPO DE TOPOGRAFIA</v>
          </cell>
          <cell r="C28" t="str">
            <v>KEM</v>
          </cell>
          <cell r="D28">
            <v>7500</v>
          </cell>
        </row>
        <row r="29">
          <cell r="A29">
            <v>25</v>
          </cell>
          <cell r="B29" t="str">
            <v xml:space="preserve">ESTACAS </v>
          </cell>
          <cell r="C29" t="str">
            <v>GLOBAL</v>
          </cell>
          <cell r="D29">
            <v>20000</v>
          </cell>
        </row>
        <row r="30">
          <cell r="A30">
            <v>26</v>
          </cell>
          <cell r="B30" t="str">
            <v>CARTERAS</v>
          </cell>
          <cell r="C30" t="str">
            <v>GLOBAL</v>
          </cell>
          <cell r="D30">
            <v>30000</v>
          </cell>
        </row>
        <row r="31">
          <cell r="A31">
            <v>27</v>
          </cell>
          <cell r="B31" t="str">
            <v>PAPELERIA</v>
          </cell>
          <cell r="C31" t="str">
            <v>GLOBAL</v>
          </cell>
          <cell r="D31">
            <v>10000</v>
          </cell>
        </row>
        <row r="32">
          <cell r="A32">
            <v>28</v>
          </cell>
          <cell r="B32" t="str">
            <v>1 TOPOGRAFO</v>
          </cell>
          <cell r="C32">
            <v>35000</v>
          </cell>
          <cell r="D32">
            <v>92</v>
          </cell>
        </row>
        <row r="33">
          <cell r="A33">
            <v>29</v>
          </cell>
          <cell r="B33" t="str">
            <v>CADENERO</v>
          </cell>
          <cell r="C33">
            <v>15000</v>
          </cell>
          <cell r="D33">
            <v>92</v>
          </cell>
        </row>
        <row r="34">
          <cell r="A34">
            <v>30</v>
          </cell>
          <cell r="B34" t="str">
            <v>PORTAMIRA</v>
          </cell>
          <cell r="C34">
            <v>10000</v>
          </cell>
          <cell r="D34">
            <v>92</v>
          </cell>
        </row>
        <row r="35">
          <cell r="A35">
            <v>31</v>
          </cell>
          <cell r="B35" t="str">
            <v>1 AYUDANTE</v>
          </cell>
          <cell r="C35">
            <v>10000</v>
          </cell>
          <cell r="D35">
            <v>92</v>
          </cell>
        </row>
        <row r="36">
          <cell r="A36">
            <v>32</v>
          </cell>
          <cell r="B36" t="str">
            <v>HOYADORA</v>
          </cell>
          <cell r="C36" t="str">
            <v>GLOBAL</v>
          </cell>
          <cell r="D36">
            <v>10000</v>
          </cell>
        </row>
        <row r="37">
          <cell r="A37">
            <v>33</v>
          </cell>
          <cell r="B37" t="str">
            <v>POSTES EN CONCRETO 1.80 M.</v>
          </cell>
          <cell r="C37" t="str">
            <v>UNI.</v>
          </cell>
          <cell r="D37">
            <v>12000</v>
          </cell>
        </row>
        <row r="38">
          <cell r="A38">
            <v>34</v>
          </cell>
          <cell r="B38" t="str">
            <v>ALAMBRE</v>
          </cell>
          <cell r="C38" t="str">
            <v>ML</v>
          </cell>
          <cell r="D38">
            <v>100</v>
          </cell>
        </row>
        <row r="39">
          <cell r="A39">
            <v>35</v>
          </cell>
          <cell r="B39" t="str">
            <v>AMARRE</v>
          </cell>
          <cell r="C39" t="str">
            <v>GLOBAL</v>
          </cell>
          <cell r="D39">
            <v>20</v>
          </cell>
        </row>
        <row r="40">
          <cell r="A40">
            <v>36</v>
          </cell>
          <cell r="B40" t="str">
            <v>4 AYUDANTES</v>
          </cell>
          <cell r="C40">
            <v>40000</v>
          </cell>
          <cell r="D40">
            <v>92</v>
          </cell>
        </row>
        <row r="41">
          <cell r="A41">
            <v>37</v>
          </cell>
          <cell r="B41" t="str">
            <v>DERECHO DE EXPLOTACION</v>
          </cell>
          <cell r="C41" t="str">
            <v>M3</v>
          </cell>
          <cell r="D41">
            <v>3000</v>
          </cell>
        </row>
        <row r="42">
          <cell r="A42">
            <v>38</v>
          </cell>
          <cell r="B42" t="str">
            <v>MATERIAL DE TER</v>
          </cell>
          <cell r="C42">
            <v>1.25</v>
          </cell>
          <cell r="D42">
            <v>515</v>
          </cell>
        </row>
        <row r="43">
          <cell r="A43">
            <v>39</v>
          </cell>
          <cell r="B43" t="str">
            <v>MATERIAL DE ALUVION</v>
          </cell>
          <cell r="C43" t="str">
            <v>M3</v>
          </cell>
          <cell r="D43">
            <v>7000</v>
          </cell>
        </row>
        <row r="44">
          <cell r="A44">
            <v>40</v>
          </cell>
          <cell r="B44" t="str">
            <v>Desp. POR COMPACTACION25%</v>
          </cell>
          <cell r="D44">
            <v>1750</v>
          </cell>
        </row>
        <row r="45">
          <cell r="A45">
            <v>41</v>
          </cell>
          <cell r="B45" t="str">
            <v>CLASIFICACION DE MATERIAL</v>
          </cell>
          <cell r="C45" t="str">
            <v>M3</v>
          </cell>
          <cell r="D45">
            <v>6000</v>
          </cell>
        </row>
        <row r="46">
          <cell r="A46">
            <v>42</v>
          </cell>
          <cell r="B46" t="str">
            <v>DESPERDICIO 10%</v>
          </cell>
          <cell r="D46">
            <v>2700</v>
          </cell>
        </row>
        <row r="47">
          <cell r="A47">
            <v>43</v>
          </cell>
          <cell r="B47" t="str">
            <v>3 AYUDANTES</v>
          </cell>
          <cell r="C47">
            <v>30000</v>
          </cell>
          <cell r="D47">
            <v>92</v>
          </cell>
        </row>
        <row r="48">
          <cell r="A48">
            <v>44</v>
          </cell>
          <cell r="B48" t="str">
            <v>1 JEFE DE PLANTA</v>
          </cell>
          <cell r="C48">
            <v>25000</v>
          </cell>
          <cell r="D48">
            <v>92</v>
          </cell>
        </row>
        <row r="49">
          <cell r="A49">
            <v>45</v>
          </cell>
          <cell r="B49" t="str">
            <v>1 AUXILIAR</v>
          </cell>
          <cell r="C49">
            <v>20000</v>
          </cell>
          <cell r="D49">
            <v>92</v>
          </cell>
        </row>
        <row r="50">
          <cell r="A50">
            <v>46</v>
          </cell>
          <cell r="B50" t="str">
            <v>TRITURADO</v>
          </cell>
          <cell r="C50" t="str">
            <v>M3</v>
          </cell>
          <cell r="D50">
            <v>26998</v>
          </cell>
        </row>
        <row r="51">
          <cell r="A51">
            <v>47</v>
          </cell>
          <cell r="B51" t="str">
            <v>PLANTA DE ASFALTO</v>
          </cell>
          <cell r="C51" t="str">
            <v>CAT</v>
          </cell>
          <cell r="D51">
            <v>180000</v>
          </cell>
        </row>
        <row r="52">
          <cell r="A52">
            <v>48</v>
          </cell>
          <cell r="B52" t="str">
            <v>MATERIAL BASE</v>
          </cell>
          <cell r="C52" t="str">
            <v>M3</v>
          </cell>
          <cell r="D52">
            <v>26998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"/>
      <sheetName val="MAT"/>
      <sheetName val="PR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CORREGIDO NUEVOS"/>
      <sheetName val="Presupuesto obra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0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S2" t="str">
            <v>Si</v>
          </cell>
          <cell r="AI2" t="str">
            <v>amperio</v>
          </cell>
        </row>
        <row r="3">
          <cell r="AI3" t="str">
            <v>bar</v>
          </cell>
        </row>
        <row r="4">
          <cell r="AI4" t="str">
            <v>becquerel</v>
          </cell>
        </row>
        <row r="5">
          <cell r="AI5" t="str">
            <v>bytes sobre segundo</v>
          </cell>
        </row>
        <row r="6">
          <cell r="AI6" t="str">
            <v>candela</v>
          </cell>
        </row>
        <row r="7">
          <cell r="AI7" t="str">
            <v>centímetro</v>
          </cell>
        </row>
        <row r="8">
          <cell r="AI8" t="str">
            <v>centímetro cuadrado</v>
          </cell>
        </row>
        <row r="9">
          <cell r="AI9" t="str">
            <v>centímetro cúbico</v>
          </cell>
        </row>
        <row r="10">
          <cell r="AI10" t="str">
            <v>culombio</v>
          </cell>
        </row>
        <row r="11">
          <cell r="AI11" t="str">
            <v>día</v>
          </cell>
        </row>
        <row r="12">
          <cell r="AI12" t="str">
            <v>doce meses</v>
          </cell>
        </row>
        <row r="13">
          <cell r="AI13" t="str">
            <v>electronvoltio</v>
          </cell>
        </row>
        <row r="14">
          <cell r="AI14" t="str">
            <v>estereorradián</v>
          </cell>
        </row>
        <row r="15">
          <cell r="AI15" t="str">
            <v>faradio</v>
          </cell>
        </row>
        <row r="16">
          <cell r="AI16" t="str">
            <v>gigahercio</v>
          </cell>
        </row>
        <row r="17">
          <cell r="AI17" t="str">
            <v>grado</v>
          </cell>
        </row>
        <row r="18">
          <cell r="AI18" t="str">
            <v>grado Celsius</v>
          </cell>
        </row>
        <row r="19">
          <cell r="AI19" t="str">
            <v>gramo</v>
          </cell>
        </row>
        <row r="20">
          <cell r="AI20" t="str">
            <v>gramo por centímetro cúbico</v>
          </cell>
        </row>
        <row r="21">
          <cell r="AI21" t="str">
            <v>gray</v>
          </cell>
        </row>
        <row r="22">
          <cell r="AI22" t="str">
            <v>hectárea</v>
          </cell>
        </row>
        <row r="23">
          <cell r="AI23" t="str">
            <v>henrio</v>
          </cell>
        </row>
        <row r="24">
          <cell r="AI24" t="str">
            <v>hercio</v>
          </cell>
        </row>
        <row r="25">
          <cell r="AI25" t="str">
            <v>hora</v>
          </cell>
        </row>
        <row r="26">
          <cell r="AI26" t="str">
            <v>joule por kelvin</v>
          </cell>
        </row>
        <row r="27">
          <cell r="AI27" t="str">
            <v>joule por kilogramo kelvin</v>
          </cell>
        </row>
        <row r="28">
          <cell r="AI28" t="str">
            <v>julio</v>
          </cell>
        </row>
        <row r="29">
          <cell r="AI29" t="str">
            <v>kelvin</v>
          </cell>
        </row>
        <row r="30">
          <cell r="AI30" t="str">
            <v>kilogramo</v>
          </cell>
        </row>
        <row r="31">
          <cell r="AI31" t="str">
            <v>kilogramo por metro cúbico</v>
          </cell>
        </row>
        <row r="32">
          <cell r="AI32" t="str">
            <v>kilohercio</v>
          </cell>
        </row>
        <row r="33">
          <cell r="AI33" t="str">
            <v>kilómetro</v>
          </cell>
        </row>
        <row r="34">
          <cell r="AI34" t="str">
            <v>kilometro cuadrado</v>
          </cell>
        </row>
        <row r="35">
          <cell r="AI35" t="str">
            <v>kilómetro por hora</v>
          </cell>
        </row>
        <row r="36">
          <cell r="AI36" t="str">
            <v>kilovatio</v>
          </cell>
        </row>
        <row r="37">
          <cell r="AI37" t="str">
            <v>litro</v>
          </cell>
        </row>
        <row r="38">
          <cell r="AI38" t="str">
            <v>lumen</v>
          </cell>
        </row>
        <row r="39">
          <cell r="AI39" t="str">
            <v>lx</v>
          </cell>
        </row>
        <row r="40">
          <cell r="AI40" t="str">
            <v>megahercio</v>
          </cell>
        </row>
        <row r="41">
          <cell r="AI41" t="str">
            <v>megavatio</v>
          </cell>
        </row>
        <row r="42">
          <cell r="AI42" t="str">
            <v>metro</v>
          </cell>
        </row>
        <row r="43">
          <cell r="AI43" t="str">
            <v>metro a la potencia menos uno</v>
          </cell>
        </row>
        <row r="44">
          <cell r="AI44" t="str">
            <v>metro cuadrado</v>
          </cell>
        </row>
        <row r="45">
          <cell r="AI45" t="str">
            <v>metro cúbico</v>
          </cell>
        </row>
        <row r="46">
          <cell r="AI46" t="str">
            <v>metro lineal</v>
          </cell>
        </row>
        <row r="47">
          <cell r="AI47" t="str">
            <v>metro por segundo</v>
          </cell>
        </row>
        <row r="48">
          <cell r="AI48" t="str">
            <v>metro por segundo cuadrado</v>
          </cell>
        </row>
        <row r="49">
          <cell r="AI49" t="str">
            <v>microgramo</v>
          </cell>
        </row>
        <row r="50">
          <cell r="AI50" t="str">
            <v>miles de pesos moneda corriente</v>
          </cell>
        </row>
        <row r="51">
          <cell r="AI51" t="str">
            <v>miligramo</v>
          </cell>
        </row>
        <row r="52">
          <cell r="AI52" t="str">
            <v>miligramo por metro cúbico</v>
          </cell>
        </row>
        <row r="53">
          <cell r="AI53" t="str">
            <v>milímetro</v>
          </cell>
        </row>
        <row r="54">
          <cell r="AI54" t="str">
            <v>milímetro cuadrado</v>
          </cell>
        </row>
        <row r="55">
          <cell r="AI55" t="str">
            <v>milímetro cúbico</v>
          </cell>
        </row>
        <row r="56">
          <cell r="AI56" t="str">
            <v>millones pesos moneda corriente</v>
          </cell>
        </row>
        <row r="57">
          <cell r="AI57" t="str">
            <v>minuto</v>
          </cell>
        </row>
        <row r="58">
          <cell r="AI58" t="str">
            <v>minuto de  ángulo plano</v>
          </cell>
        </row>
        <row r="59">
          <cell r="AI59" t="str">
            <v>mol</v>
          </cell>
        </row>
        <row r="60">
          <cell r="AI60" t="str">
            <v>newton</v>
          </cell>
        </row>
        <row r="61">
          <cell r="AI61" t="str">
            <v>número</v>
          </cell>
        </row>
        <row r="62">
          <cell r="AI62" t="str">
            <v>Pacientes por día</v>
          </cell>
        </row>
        <row r="63">
          <cell r="AI63" t="str">
            <v>pascal</v>
          </cell>
        </row>
        <row r="64">
          <cell r="AI64" t="str">
            <v>pascal segundo</v>
          </cell>
        </row>
        <row r="65">
          <cell r="AI65" t="str">
            <v>pesos moneda corriente</v>
          </cell>
        </row>
        <row r="66">
          <cell r="AI66" t="str">
            <v>porcentaje</v>
          </cell>
        </row>
        <row r="67">
          <cell r="AI67" t="str">
            <v>radián</v>
          </cell>
        </row>
        <row r="68">
          <cell r="AI68" t="str">
            <v>radián por segundo</v>
          </cell>
        </row>
        <row r="69">
          <cell r="AI69" t="str">
            <v>radián por segundo cuadrado</v>
          </cell>
        </row>
        <row r="70">
          <cell r="AI70" t="str">
            <v>segundo</v>
          </cell>
        </row>
        <row r="71">
          <cell r="AI71" t="str">
            <v>segundo de  ángulo plano</v>
          </cell>
        </row>
        <row r="72">
          <cell r="AI72" t="str">
            <v>siemens</v>
          </cell>
        </row>
        <row r="73">
          <cell r="AI73" t="str">
            <v>siete días</v>
          </cell>
        </row>
        <row r="74">
          <cell r="AI74" t="str">
            <v>sievert</v>
          </cell>
        </row>
        <row r="75">
          <cell r="AI75" t="str">
            <v>tesla</v>
          </cell>
        </row>
        <row r="76">
          <cell r="AI76" t="str">
            <v>tonelada</v>
          </cell>
        </row>
        <row r="77">
          <cell r="AI77" t="str">
            <v>treinta días</v>
          </cell>
        </row>
        <row r="78">
          <cell r="AI78" t="str">
            <v>unidad de masa atómica</v>
          </cell>
        </row>
        <row r="79">
          <cell r="AI79" t="str">
            <v>Uno</v>
          </cell>
        </row>
        <row r="80">
          <cell r="AI80" t="str">
            <v>valor  por un día de trabajo</v>
          </cell>
        </row>
        <row r="81">
          <cell r="AI81" t="str">
            <v>vatio</v>
          </cell>
        </row>
        <row r="82">
          <cell r="AI82" t="str">
            <v>voltio por metro</v>
          </cell>
        </row>
        <row r="83">
          <cell r="AI83" t="str">
            <v>voltio</v>
          </cell>
        </row>
        <row r="84">
          <cell r="AI84" t="str">
            <v>Vatio por metro kelvin</v>
          </cell>
        </row>
        <row r="85">
          <cell r="AI85" t="str">
            <v>weber</v>
          </cell>
        </row>
      </sheetData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OFICIAL"/>
      <sheetName val="ESTUDIANTES Y GRADOS"/>
      <sheetName val="PERSONAL MANIPULADOR "/>
      <sheetName val="CALCULO X ASEO"/>
      <sheetName val="PRODUCTOS DE ASEO"/>
    </sheetNames>
    <sheetDataSet>
      <sheetData sheetId="0"/>
      <sheetData sheetId="1"/>
      <sheetData sheetId="2"/>
      <sheetData sheetId="3"/>
      <sheetData sheetId="4">
        <row r="2">
          <cell r="B2" t="str">
            <v xml:space="preserve">Escoba plástica grande 1 </v>
          </cell>
          <cell r="F2">
            <v>3</v>
          </cell>
          <cell r="G2">
            <v>5133.3333333333303</v>
          </cell>
        </row>
        <row r="3">
          <cell r="B3" t="str">
            <v xml:space="preserve">Trapero de Hilaza, sin goma 1 </v>
          </cell>
          <cell r="F3">
            <v>3</v>
          </cell>
          <cell r="G3">
            <v>9666.6666666666661</v>
          </cell>
        </row>
        <row r="4">
          <cell r="B4" t="str">
            <v>Recogedor de basura de plástico</v>
          </cell>
          <cell r="F4">
            <v>3</v>
          </cell>
          <cell r="G4">
            <v>5450</v>
          </cell>
        </row>
        <row r="5">
          <cell r="B5" t="str">
            <v>Cepillo largo cerdas duras</v>
          </cell>
          <cell r="F5">
            <v>3</v>
          </cell>
          <cell r="G5">
            <v>7933.333333333333</v>
          </cell>
        </row>
        <row r="6">
          <cell r="B6" t="str">
            <v>Cepillo de mano cerdas duras</v>
          </cell>
          <cell r="F6">
            <v>3</v>
          </cell>
          <cell r="G6">
            <v>2433.3333333333335</v>
          </cell>
        </row>
        <row r="7">
          <cell r="B7" t="str">
            <v>Esponja plástica para el lavado de ollas</v>
          </cell>
          <cell r="F7">
            <v>90</v>
          </cell>
          <cell r="G7">
            <v>1450</v>
          </cell>
        </row>
        <row r="8">
          <cell r="B8" t="str">
            <v>Detergente biodegradable para lavado de platos y batería de cocina, desengrasante, con componentes sulfurados, inoloro y biodegradable, en barra, crema polvo o líquido</v>
          </cell>
          <cell r="F8">
            <v>48</v>
          </cell>
          <cell r="G8">
            <v>11338.533333333333</v>
          </cell>
        </row>
        <row r="9">
          <cell r="B9" t="str">
            <v>Esponja abrasiva</v>
          </cell>
          <cell r="F9">
            <v>90</v>
          </cell>
        </row>
        <row r="10">
          <cell r="B10" t="str">
            <v>Desinfectante líquido Litros</v>
          </cell>
          <cell r="F10">
            <v>90</v>
          </cell>
          <cell r="G10">
            <v>8272.1333333333332</v>
          </cell>
        </row>
        <row r="11">
          <cell r="B11" t="str">
            <v>Jabón para aseo general, inoloro y biodegradable, en polvo o líquido, Kilos</v>
          </cell>
          <cell r="F11">
            <v>96</v>
          </cell>
        </row>
        <row r="12">
          <cell r="F12">
            <v>30</v>
          </cell>
        </row>
        <row r="13">
          <cell r="B13" t="str">
            <v>Bolsas plásticas biodegradables para los residuos orgánicos e inorgánicos</v>
          </cell>
          <cell r="F13">
            <v>312</v>
          </cell>
          <cell r="G13">
            <v>600</v>
          </cell>
        </row>
        <row r="14">
          <cell r="B14" t="str">
            <v>Canecas para manejo de residuos</v>
          </cell>
          <cell r="F14">
            <v>6</v>
          </cell>
          <cell r="G14">
            <v>56533.333333333336</v>
          </cell>
        </row>
        <row r="15">
          <cell r="B15" t="str">
            <v>Papel higiénico</v>
          </cell>
          <cell r="F15">
            <v>30</v>
          </cell>
          <cell r="G15">
            <v>1700</v>
          </cell>
        </row>
        <row r="16">
          <cell r="B16" t="str">
            <v>Guantes plasticos para lavado y desinfección</v>
          </cell>
          <cell r="F16">
            <v>9</v>
          </cell>
          <cell r="G16">
            <v>4866.666666666667</v>
          </cell>
        </row>
        <row r="17">
          <cell r="B17" t="str">
            <v>Guantes plásticos transparentes para manipulación de alimentos</v>
          </cell>
          <cell r="F17">
            <v>519</v>
          </cell>
          <cell r="G17">
            <v>29.5</v>
          </cell>
        </row>
        <row r="18">
          <cell r="B18" t="str">
            <v>Tapabocas desechable tipo quirurgico</v>
          </cell>
        </row>
        <row r="19">
          <cell r="B19" t="str">
            <v>Gorro desechable tipo oruga</v>
          </cell>
          <cell r="F19">
            <v>519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X ALIMENTOS E INSUMOS"/>
      <sheetName val="COSTO RACIÓN ALMUERZO"/>
      <sheetName val="cuadro comparativo de cotizacio"/>
      <sheetName val="Hoja1"/>
    </sheetNames>
    <sheetDataSet>
      <sheetData sheetId="0">
        <row r="5">
          <cell r="E5">
            <v>39.54</v>
          </cell>
        </row>
        <row r="6">
          <cell r="E6">
            <v>28.96</v>
          </cell>
        </row>
        <row r="7">
          <cell r="E7">
            <v>700</v>
          </cell>
        </row>
        <row r="15">
          <cell r="E15">
            <v>13.245000000000001</v>
          </cell>
        </row>
        <row r="21">
          <cell r="E21">
            <v>5.5</v>
          </cell>
        </row>
        <row r="24">
          <cell r="E24">
            <v>5.3</v>
          </cell>
        </row>
        <row r="28">
          <cell r="E28">
            <v>6.1</v>
          </cell>
        </row>
        <row r="34">
          <cell r="E34">
            <v>7.5666666666666664</v>
          </cell>
        </row>
        <row r="35">
          <cell r="E35">
            <v>12.6</v>
          </cell>
        </row>
        <row r="36">
          <cell r="E36">
            <v>15.7</v>
          </cell>
        </row>
        <row r="42">
          <cell r="E42">
            <v>12.5</v>
          </cell>
        </row>
        <row r="48">
          <cell r="E48">
            <v>4.4000000000000004</v>
          </cell>
        </row>
        <row r="49">
          <cell r="E49">
            <v>4.5999999999999996</v>
          </cell>
        </row>
        <row r="56">
          <cell r="E56">
            <v>4.9000000000000004</v>
          </cell>
        </row>
        <row r="59">
          <cell r="E59">
            <v>4.8099999999999996</v>
          </cell>
        </row>
        <row r="61">
          <cell r="E61">
            <v>6.5647619047619052</v>
          </cell>
        </row>
        <row r="83">
          <cell r="E83">
            <v>6.2631578947368425</v>
          </cell>
        </row>
        <row r="88">
          <cell r="E88">
            <v>4.3666666666666671</v>
          </cell>
        </row>
        <row r="89">
          <cell r="E89">
            <v>6.5</v>
          </cell>
        </row>
        <row r="95">
          <cell r="E95">
            <v>21.4</v>
          </cell>
        </row>
        <row r="98">
          <cell r="E98">
            <v>41.2</v>
          </cell>
        </row>
        <row r="99">
          <cell r="E99">
            <v>5.3</v>
          </cell>
        </row>
        <row r="100">
          <cell r="E100">
            <v>38.9</v>
          </cell>
        </row>
        <row r="104">
          <cell r="E104">
            <v>2.6</v>
          </cell>
        </row>
        <row r="109">
          <cell r="E109">
            <v>0.5</v>
          </cell>
        </row>
      </sheetData>
      <sheetData sheetId="1">
        <row r="52">
          <cell r="T52">
            <v>5223.3519363408514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zoomScale="80" zoomScaleNormal="100" zoomScaleSheetLayoutView="80" workbookViewId="0">
      <selection activeCell="I6" sqref="I6:I12"/>
    </sheetView>
  </sheetViews>
  <sheetFormatPr baseColWidth="10" defaultColWidth="8" defaultRowHeight="12.75" x14ac:dyDescent="0.25"/>
  <cols>
    <col min="1" max="1" width="8.140625" style="2" customWidth="1"/>
    <col min="2" max="2" width="48.5703125" style="2" customWidth="1"/>
    <col min="3" max="4" width="7.140625" style="2" customWidth="1"/>
    <col min="5" max="5" width="12.28515625" style="2" customWidth="1"/>
    <col min="6" max="6" width="19.85546875" style="2" customWidth="1"/>
    <col min="7" max="7" width="8" style="2"/>
    <col min="8" max="8" width="13.42578125" style="2" customWidth="1"/>
    <col min="9" max="9" width="16.85546875" style="1" customWidth="1"/>
    <col min="10" max="10" width="9.140625" style="2" bestFit="1" customWidth="1"/>
    <col min="11" max="11" width="13.28515625" style="2" bestFit="1" customWidth="1"/>
    <col min="12" max="16384" width="8" style="2"/>
  </cols>
  <sheetData>
    <row r="1" spans="1:11" ht="18.75" customHeight="1" x14ac:dyDescent="0.25">
      <c r="A1" s="252" t="s">
        <v>8</v>
      </c>
      <c r="B1" s="253"/>
      <c r="C1" s="253"/>
      <c r="D1" s="253"/>
      <c r="E1" s="253"/>
      <c r="F1" s="254"/>
      <c r="H1" s="13"/>
    </row>
    <row r="2" spans="1:11" ht="17.25" customHeight="1" x14ac:dyDescent="0.25">
      <c r="A2" s="255" t="s">
        <v>10</v>
      </c>
      <c r="B2" s="256"/>
      <c r="C2" s="256"/>
      <c r="D2" s="256"/>
      <c r="E2" s="256"/>
      <c r="F2" s="257"/>
      <c r="H2" s="13"/>
    </row>
    <row r="3" spans="1:11" ht="14.25" customHeight="1" x14ac:dyDescent="0.25">
      <c r="A3" s="255" t="s">
        <v>11</v>
      </c>
      <c r="B3" s="256"/>
      <c r="C3" s="256"/>
      <c r="D3" s="256"/>
      <c r="E3" s="256"/>
      <c r="F3" s="257"/>
      <c r="H3" s="13"/>
    </row>
    <row r="4" spans="1:11" ht="16.5" customHeight="1" x14ac:dyDescent="0.25">
      <c r="A4" s="255" t="s">
        <v>9</v>
      </c>
      <c r="B4" s="256"/>
      <c r="C4" s="256"/>
      <c r="D4" s="256"/>
      <c r="E4" s="256"/>
      <c r="F4" s="257"/>
      <c r="H4" s="13"/>
    </row>
    <row r="5" spans="1:11" ht="17.25" customHeight="1" x14ac:dyDescent="0.25">
      <c r="A5" s="255" t="s">
        <v>101</v>
      </c>
      <c r="B5" s="256"/>
      <c r="C5" s="256"/>
      <c r="D5" s="256"/>
      <c r="E5" s="256"/>
      <c r="F5" s="257"/>
      <c r="H5" s="13"/>
    </row>
    <row r="6" spans="1:11" ht="33.75" customHeight="1" x14ac:dyDescent="0.25">
      <c r="A6" s="250" t="s">
        <v>12</v>
      </c>
      <c r="B6" s="250"/>
      <c r="C6" s="251"/>
      <c r="D6" s="251"/>
      <c r="E6" s="251"/>
      <c r="F6" s="251"/>
    </row>
    <row r="7" spans="1:11" s="10" customFormat="1" ht="36" customHeight="1" x14ac:dyDescent="0.25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I7" s="129"/>
    </row>
    <row r="8" spans="1:11" ht="16.5" customHeight="1" x14ac:dyDescent="0.25">
      <c r="A8" s="20">
        <v>1</v>
      </c>
      <c r="B8" s="14" t="str">
        <f>+'[8]PRODUCTOS DE ASEO'!$B$2</f>
        <v xml:space="preserve">Escoba plástica grande 1 </v>
      </c>
      <c r="C8" s="11" t="s">
        <v>0</v>
      </c>
      <c r="D8" s="21">
        <f>+'[8]PRODUCTOS DE ASEO'!$F$2</f>
        <v>3</v>
      </c>
      <c r="E8" s="22">
        <f>+'[8]PRODUCTOS DE ASEO'!$G$2</f>
        <v>5133.3333333333303</v>
      </c>
      <c r="F8" s="23">
        <f>+D8*E8</f>
        <v>15399.999999999991</v>
      </c>
      <c r="H8" s="7"/>
      <c r="I8" s="130">
        <f>+(5133*13%)+5133</f>
        <v>5800.29</v>
      </c>
      <c r="K8" s="4"/>
    </row>
    <row r="9" spans="1:11" ht="13.5" customHeight="1" x14ac:dyDescent="0.25">
      <c r="A9" s="24">
        <v>2</v>
      </c>
      <c r="B9" s="15" t="str">
        <f>+'[8]PRODUCTOS DE ASEO'!$B$3</f>
        <v xml:space="preserve">Trapero de Hilaza, sin goma 1 </v>
      </c>
      <c r="C9" s="11" t="s">
        <v>0</v>
      </c>
      <c r="D9" s="21">
        <f>+'[8]PRODUCTOS DE ASEO'!$F$3</f>
        <v>3</v>
      </c>
      <c r="E9" s="22">
        <f>+'[8]PRODUCTOS DE ASEO'!$G$3</f>
        <v>9666.6666666666661</v>
      </c>
      <c r="F9" s="23">
        <f>+D9*E9</f>
        <v>29000</v>
      </c>
      <c r="H9" s="7"/>
      <c r="I9" s="1">
        <f>+(9667*13%)+9667</f>
        <v>10923.71</v>
      </c>
    </row>
    <row r="10" spans="1:11" ht="20.25" customHeight="1" x14ac:dyDescent="0.25">
      <c r="A10" s="24">
        <v>3</v>
      </c>
      <c r="B10" s="16" t="str">
        <f>+'[8]PRODUCTOS DE ASEO'!$B$4</f>
        <v>Recogedor de basura de plástico</v>
      </c>
      <c r="C10" s="8" t="s">
        <v>19</v>
      </c>
      <c r="D10" s="25">
        <f>+'[8]PRODUCTOS DE ASEO'!$F$4</f>
        <v>3</v>
      </c>
      <c r="E10" s="22">
        <f>+'[8]PRODUCTOS DE ASEO'!$G$4</f>
        <v>5450</v>
      </c>
      <c r="F10" s="23">
        <f>E10*D10</f>
        <v>16350</v>
      </c>
      <c r="H10" s="7"/>
      <c r="I10" s="1">
        <f>+(5450*13%)+5450</f>
        <v>6158.5</v>
      </c>
    </row>
    <row r="11" spans="1:11" ht="21" customHeight="1" x14ac:dyDescent="0.25">
      <c r="A11" s="24">
        <v>4</v>
      </c>
      <c r="B11" s="16" t="str">
        <f>+'[8]PRODUCTOS DE ASEO'!$B$5</f>
        <v>Cepillo largo cerdas duras</v>
      </c>
      <c r="C11" s="8" t="s">
        <v>0</v>
      </c>
      <c r="D11" s="25">
        <f>+'[8]PRODUCTOS DE ASEO'!$F$5</f>
        <v>3</v>
      </c>
      <c r="E11" s="22">
        <f>+'[8]PRODUCTOS DE ASEO'!$G$5</f>
        <v>7933.333333333333</v>
      </c>
      <c r="F11" s="23">
        <f>E11*D11</f>
        <v>23800</v>
      </c>
      <c r="H11" s="7"/>
    </row>
    <row r="12" spans="1:11" ht="18" customHeight="1" x14ac:dyDescent="0.25">
      <c r="A12" s="24">
        <v>5</v>
      </c>
      <c r="B12" s="16" t="str">
        <f>+'[8]PRODUCTOS DE ASEO'!$B$6</f>
        <v>Cepillo de mano cerdas duras</v>
      </c>
      <c r="C12" s="8" t="s">
        <v>0</v>
      </c>
      <c r="D12" s="25">
        <f>+'[8]PRODUCTOS DE ASEO'!$F$6</f>
        <v>3</v>
      </c>
      <c r="E12" s="22">
        <f>+'[8]PRODUCTOS DE ASEO'!$G$6</f>
        <v>2433.3333333333335</v>
      </c>
      <c r="F12" s="23">
        <f>E12*D12</f>
        <v>7300</v>
      </c>
      <c r="H12" s="7"/>
    </row>
    <row r="13" spans="1:11" ht="16.5" customHeight="1" x14ac:dyDescent="0.25">
      <c r="A13" s="24">
        <v>6</v>
      </c>
      <c r="B13" s="16" t="str">
        <f>+'[8]PRODUCTOS DE ASEO'!$B$6</f>
        <v>Cepillo de mano cerdas duras</v>
      </c>
      <c r="C13" s="8" t="s">
        <v>0</v>
      </c>
      <c r="D13" s="25">
        <f>+'[8]PRODUCTOS DE ASEO'!$F$7</f>
        <v>90</v>
      </c>
      <c r="E13" s="22">
        <f>+'[8]PRODUCTOS DE ASEO'!$G$7</f>
        <v>1450</v>
      </c>
      <c r="F13" s="23">
        <f>E13*D13</f>
        <v>130500</v>
      </c>
      <c r="H13" s="7"/>
    </row>
    <row r="14" spans="1:11" ht="19.5" customHeight="1" x14ac:dyDescent="0.25">
      <c r="A14" s="24">
        <v>7</v>
      </c>
      <c r="B14" s="16" t="str">
        <f>+'[8]PRODUCTOS DE ASEO'!$B$7</f>
        <v>Esponja plástica para el lavado de ollas</v>
      </c>
      <c r="C14" s="8" t="s">
        <v>0</v>
      </c>
      <c r="D14" s="25">
        <f>+'[8]PRODUCTOS DE ASEO'!$F$8</f>
        <v>48</v>
      </c>
      <c r="E14" s="22">
        <f>+'[8]PRODUCTOS DE ASEO'!$G$8</f>
        <v>11338.533333333333</v>
      </c>
      <c r="F14" s="23">
        <f>D14*E14</f>
        <v>544249.59999999998</v>
      </c>
      <c r="H14" s="7"/>
    </row>
    <row r="15" spans="1:11" s="17" customFormat="1" ht="63" customHeight="1" x14ac:dyDescent="0.25">
      <c r="A15" s="24">
        <v>8</v>
      </c>
      <c r="B15" s="16" t="str">
        <f>+'[8]PRODUCTOS DE ASEO'!$B$8</f>
        <v>Detergente biodegradable para lavado de platos y batería de cocina, desengrasante, con componentes sulfurados, inoloro y biodegradable, en barra, crema polvo o líquido</v>
      </c>
      <c r="C15" s="8" t="s">
        <v>0</v>
      </c>
      <c r="D15" s="25">
        <f>+'[8]PRODUCTOS DE ASEO'!$F$9</f>
        <v>90</v>
      </c>
      <c r="E15" s="22">
        <v>1250</v>
      </c>
      <c r="F15" s="23">
        <f>D15*E15</f>
        <v>112500</v>
      </c>
      <c r="H15" s="18"/>
      <c r="I15" s="19"/>
    </row>
    <row r="16" spans="1:11" ht="14.25" customHeight="1" x14ac:dyDescent="0.25">
      <c r="A16" s="24">
        <v>9</v>
      </c>
      <c r="B16" s="16" t="str">
        <f>+'[8]PRODUCTOS DE ASEO'!$B$9</f>
        <v>Esponja abrasiva</v>
      </c>
      <c r="C16" s="8" t="s">
        <v>0</v>
      </c>
      <c r="D16" s="25">
        <f>+'[8]PRODUCTOS DE ASEO'!$F$10</f>
        <v>90</v>
      </c>
      <c r="E16" s="22">
        <f>+'[8]PRODUCTOS DE ASEO'!$G$10</f>
        <v>8272.1333333333332</v>
      </c>
      <c r="F16" s="23">
        <f>E16*D16</f>
        <v>744492</v>
      </c>
      <c r="H16" s="9"/>
    </row>
    <row r="17" spans="1:11" s="17" customFormat="1" ht="20.25" customHeight="1" x14ac:dyDescent="0.25">
      <c r="A17" s="24">
        <v>10</v>
      </c>
      <c r="B17" s="16" t="str">
        <f>+'[8]PRODUCTOS DE ASEO'!$B$10</f>
        <v>Desinfectante líquido Litros</v>
      </c>
      <c r="C17" s="8" t="s">
        <v>0</v>
      </c>
      <c r="D17" s="25">
        <f>+'[8]PRODUCTOS DE ASEO'!$F$11</f>
        <v>96</v>
      </c>
      <c r="E17" s="22">
        <v>7800</v>
      </c>
      <c r="F17" s="23">
        <f>E17*D17</f>
        <v>748800</v>
      </c>
      <c r="H17" s="18"/>
      <c r="I17" s="19"/>
    </row>
    <row r="18" spans="1:11" s="17" customFormat="1" ht="29.25" customHeight="1" x14ac:dyDescent="0.25">
      <c r="A18" s="24">
        <v>11</v>
      </c>
      <c r="B18" s="16" t="str">
        <f>+'[8]PRODUCTOS DE ASEO'!$B$11</f>
        <v>Jabón para aseo general, inoloro y biodegradable, en polvo o líquido, Kilos</v>
      </c>
      <c r="C18" s="8" t="s">
        <v>0</v>
      </c>
      <c r="D18" s="25">
        <f>+'[8]PRODUCTOS DE ASEO'!$F$12</f>
        <v>30</v>
      </c>
      <c r="E18" s="22">
        <v>8000</v>
      </c>
      <c r="F18" s="23">
        <f>E18*D18</f>
        <v>240000</v>
      </c>
      <c r="H18" s="18"/>
      <c r="I18" s="19"/>
    </row>
    <row r="19" spans="1:11" ht="28.5" customHeight="1" x14ac:dyDescent="0.25">
      <c r="A19" s="24">
        <v>12</v>
      </c>
      <c r="B19" s="16" t="str">
        <f>+'[8]PRODUCTOS DE ASEO'!$B$13</f>
        <v>Bolsas plásticas biodegradables para los residuos orgánicos e inorgánicos</v>
      </c>
      <c r="C19" s="8" t="s">
        <v>0</v>
      </c>
      <c r="D19" s="25">
        <f>+'[8]PRODUCTOS DE ASEO'!$F$13</f>
        <v>312</v>
      </c>
      <c r="E19" s="22">
        <f>+'[8]PRODUCTOS DE ASEO'!$G$13</f>
        <v>600</v>
      </c>
      <c r="F19" s="23">
        <f>D19*E19</f>
        <v>187200</v>
      </c>
      <c r="H19" s="7"/>
    </row>
    <row r="20" spans="1:11" ht="27" customHeight="1" x14ac:dyDescent="0.25">
      <c r="A20" s="24">
        <v>13</v>
      </c>
      <c r="B20" s="16" t="str">
        <f>+'[8]PRODUCTOS DE ASEO'!$B$14</f>
        <v>Canecas para manejo de residuos</v>
      </c>
      <c r="C20" s="8" t="s">
        <v>0</v>
      </c>
      <c r="D20" s="25">
        <f>+'[8]PRODUCTOS DE ASEO'!$F$14</f>
        <v>6</v>
      </c>
      <c r="E20" s="22">
        <f>+'[8]PRODUCTOS DE ASEO'!$G$14</f>
        <v>56533.333333333336</v>
      </c>
      <c r="F20" s="23">
        <f>D20*E20</f>
        <v>339200</v>
      </c>
      <c r="H20" s="9"/>
    </row>
    <row r="21" spans="1:11" ht="18" customHeight="1" x14ac:dyDescent="0.25">
      <c r="A21" s="24">
        <v>14</v>
      </c>
      <c r="B21" s="16" t="str">
        <f>+'[8]PRODUCTOS DE ASEO'!$B$15</f>
        <v>Papel higiénico</v>
      </c>
      <c r="C21" s="8" t="s">
        <v>19</v>
      </c>
      <c r="D21" s="25">
        <f>+'[8]PRODUCTOS DE ASEO'!$F$15</f>
        <v>30</v>
      </c>
      <c r="E21" s="22">
        <f>+'[8]PRODUCTOS DE ASEO'!$G$15</f>
        <v>1700</v>
      </c>
      <c r="F21" s="23">
        <f>E21*D21</f>
        <v>51000</v>
      </c>
      <c r="H21" s="7"/>
    </row>
    <row r="22" spans="1:11" ht="15.75" customHeight="1" x14ac:dyDescent="0.25">
      <c r="A22" s="24">
        <v>15</v>
      </c>
      <c r="B22" s="16" t="str">
        <f>+'[8]PRODUCTOS DE ASEO'!$B$16</f>
        <v>Guantes plasticos para lavado y desinfección</v>
      </c>
      <c r="C22" s="8" t="s">
        <v>18</v>
      </c>
      <c r="D22" s="25">
        <f>+'[8]PRODUCTOS DE ASEO'!$F$16</f>
        <v>9</v>
      </c>
      <c r="E22" s="22">
        <f>+'[8]PRODUCTOS DE ASEO'!$G$16</f>
        <v>4866.666666666667</v>
      </c>
      <c r="F22" s="23">
        <f>E22*D22</f>
        <v>43800</v>
      </c>
      <c r="H22" s="4"/>
    </row>
    <row r="23" spans="1:11" ht="27.75" customHeight="1" x14ac:dyDescent="0.25">
      <c r="A23" s="24">
        <v>16</v>
      </c>
      <c r="B23" s="16" t="str">
        <f>+'[8]PRODUCTOS DE ASEO'!$B$17</f>
        <v>Guantes plásticos transparentes para manipulación de alimentos</v>
      </c>
      <c r="C23" s="8" t="s">
        <v>17</v>
      </c>
      <c r="D23" s="25">
        <f>+'[8]PRODUCTOS DE ASEO'!$F$17</f>
        <v>519</v>
      </c>
      <c r="E23" s="22">
        <f>+'[8]PRODUCTOS DE ASEO'!$G$17</f>
        <v>29.5</v>
      </c>
      <c r="F23" s="23">
        <f>E23*D23</f>
        <v>15310.5</v>
      </c>
      <c r="H23" s="7"/>
    </row>
    <row r="24" spans="1:11" s="17" customFormat="1" ht="15" customHeight="1" x14ac:dyDescent="0.25">
      <c r="A24" s="24">
        <v>17</v>
      </c>
      <c r="B24" s="16" t="str">
        <f>+'[8]PRODUCTOS DE ASEO'!$B$18</f>
        <v>Tapabocas desechable tipo quirurgico</v>
      </c>
      <c r="C24" s="8" t="s">
        <v>17</v>
      </c>
      <c r="D24" s="25">
        <f>+'[8]PRODUCTOS DE ASEO'!$F$19</f>
        <v>519</v>
      </c>
      <c r="E24" s="22">
        <v>251</v>
      </c>
      <c r="F24" s="23">
        <f>E24*D24</f>
        <v>130269</v>
      </c>
      <c r="H24" s="18"/>
      <c r="I24" s="19"/>
    </row>
    <row r="25" spans="1:11" s="17" customFormat="1" ht="15" customHeight="1" x14ac:dyDescent="0.25">
      <c r="A25" s="24">
        <v>18</v>
      </c>
      <c r="B25" s="16" t="str">
        <f>+'[8]PRODUCTOS DE ASEO'!$B$19</f>
        <v>Gorro desechable tipo oruga</v>
      </c>
      <c r="C25" s="8" t="s">
        <v>17</v>
      </c>
      <c r="D25" s="25">
        <f>+'[8]PRODUCTOS DE ASEO'!$F$19</f>
        <v>519</v>
      </c>
      <c r="E25" s="22">
        <v>251</v>
      </c>
      <c r="F25" s="23">
        <f>E25*D25</f>
        <v>130269</v>
      </c>
      <c r="H25" s="18"/>
      <c r="I25" s="19"/>
    </row>
    <row r="26" spans="1:11" ht="13.5" customHeight="1" x14ac:dyDescent="0.25">
      <c r="A26" s="245" t="s">
        <v>7</v>
      </c>
      <c r="B26" s="246"/>
      <c r="C26" s="246"/>
      <c r="D26" s="246"/>
      <c r="E26" s="246"/>
      <c r="F26" s="6">
        <f>SUM(F8:F25)</f>
        <v>3509440.1</v>
      </c>
    </row>
    <row r="27" spans="1:11" ht="27" customHeight="1" x14ac:dyDescent="0.25">
      <c r="A27" s="247" t="s">
        <v>14</v>
      </c>
      <c r="B27" s="248"/>
      <c r="C27" s="248"/>
      <c r="D27" s="248"/>
      <c r="E27" s="248"/>
      <c r="F27" s="249"/>
    </row>
    <row r="28" spans="1:11" ht="38.25" customHeight="1" x14ac:dyDescent="0.25">
      <c r="A28" s="233" t="s">
        <v>98</v>
      </c>
      <c r="B28" s="234"/>
      <c r="C28" s="234"/>
      <c r="D28" s="234"/>
      <c r="E28" s="234"/>
      <c r="F28" s="235"/>
      <c r="H28" s="4"/>
    </row>
    <row r="29" spans="1:11" ht="48" customHeight="1" x14ac:dyDescent="0.25">
      <c r="A29" s="236"/>
      <c r="B29" s="237"/>
      <c r="C29" s="237"/>
      <c r="D29" s="237"/>
      <c r="E29" s="237"/>
      <c r="F29" s="238"/>
      <c r="H29" s="5"/>
    </row>
    <row r="30" spans="1:11" ht="15" customHeight="1" x14ac:dyDescent="0.25">
      <c r="A30" s="239" t="s">
        <v>13</v>
      </c>
      <c r="B30" s="240"/>
      <c r="C30" s="239" t="s">
        <v>16</v>
      </c>
      <c r="D30" s="241"/>
      <c r="E30" s="241"/>
      <c r="F30" s="240"/>
      <c r="H30" s="4"/>
      <c r="K30" s="4"/>
    </row>
    <row r="31" spans="1:11" x14ac:dyDescent="0.25">
      <c r="A31" s="242" t="s">
        <v>91</v>
      </c>
      <c r="B31" s="243"/>
      <c r="C31" s="242" t="s">
        <v>15</v>
      </c>
      <c r="D31" s="244"/>
      <c r="E31" s="244"/>
      <c r="F31" s="243"/>
      <c r="H31" s="4"/>
    </row>
    <row r="32" spans="1:11" x14ac:dyDescent="0.25">
      <c r="H32" s="4"/>
    </row>
    <row r="36" spans="11:12" ht="15" x14ac:dyDescent="0.25">
      <c r="K36" s="1"/>
      <c r="L36" s="3"/>
    </row>
    <row r="37" spans="11:12" ht="15" x14ac:dyDescent="0.25">
      <c r="K37" s="1"/>
      <c r="L37" s="3"/>
    </row>
    <row r="38" spans="11:12" ht="15" x14ac:dyDescent="0.25">
      <c r="K38" s="1"/>
      <c r="L38" s="3"/>
    </row>
    <row r="39" spans="11:12" ht="15" x14ac:dyDescent="0.25">
      <c r="K39" s="1"/>
      <c r="L39" s="3"/>
    </row>
    <row r="40" spans="11:12" ht="15" x14ac:dyDescent="0.25">
      <c r="K40" s="1"/>
      <c r="L40" s="3"/>
    </row>
    <row r="41" spans="11:12" ht="15" x14ac:dyDescent="0.25">
      <c r="L41" s="3"/>
    </row>
  </sheetData>
  <dataConsolidate/>
  <mergeCells count="15">
    <mergeCell ref="A26:E26"/>
    <mergeCell ref="A27:F27"/>
    <mergeCell ref="A6:B6"/>
    <mergeCell ref="C6:F6"/>
    <mergeCell ref="A1:F1"/>
    <mergeCell ref="A2:F2"/>
    <mergeCell ref="A3:F3"/>
    <mergeCell ref="A4:F4"/>
    <mergeCell ref="A5:F5"/>
    <mergeCell ref="A28:F28"/>
    <mergeCell ref="A29:F29"/>
    <mergeCell ref="A30:B30"/>
    <mergeCell ref="C30:F30"/>
    <mergeCell ref="A31:B31"/>
    <mergeCell ref="C31:F31"/>
  </mergeCell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view="pageBreakPreview" zoomScale="91" zoomScaleNormal="100" zoomScaleSheetLayoutView="91" workbookViewId="0">
      <selection activeCell="C18" sqref="C18"/>
    </sheetView>
  </sheetViews>
  <sheetFormatPr baseColWidth="10" defaultRowHeight="15" x14ac:dyDescent="0.25"/>
  <cols>
    <col min="1" max="1" width="2.7109375" customWidth="1"/>
    <col min="2" max="2" width="25.7109375" customWidth="1"/>
    <col min="3" max="3" width="26.5703125" customWidth="1"/>
    <col min="4" max="4" width="39.140625" customWidth="1"/>
    <col min="7" max="7" width="16.28515625" bestFit="1" customWidth="1"/>
  </cols>
  <sheetData>
    <row r="1" spans="2:4" x14ac:dyDescent="0.25">
      <c r="B1" s="261" t="s">
        <v>8</v>
      </c>
      <c r="C1" s="262"/>
      <c r="D1" s="263"/>
    </row>
    <row r="2" spans="2:4" x14ac:dyDescent="0.25">
      <c r="B2" s="264" t="s">
        <v>60</v>
      </c>
      <c r="C2" s="265"/>
      <c r="D2" s="266"/>
    </row>
    <row r="3" spans="2:4" x14ac:dyDescent="0.25">
      <c r="B3" s="267" t="s">
        <v>11</v>
      </c>
      <c r="C3" s="268"/>
      <c r="D3" s="269"/>
    </row>
    <row r="4" spans="2:4" x14ac:dyDescent="0.25">
      <c r="B4" s="267" t="s">
        <v>61</v>
      </c>
      <c r="C4" s="268"/>
      <c r="D4" s="269"/>
    </row>
    <row r="5" spans="2:4" x14ac:dyDescent="0.25">
      <c r="B5" s="270"/>
      <c r="C5" s="271"/>
      <c r="D5" s="272"/>
    </row>
    <row r="6" spans="2:4" x14ac:dyDescent="0.25">
      <c r="B6" s="275" t="s">
        <v>12</v>
      </c>
      <c r="C6" s="273"/>
      <c r="D6" s="274"/>
    </row>
    <row r="7" spans="2:4" x14ac:dyDescent="0.25">
      <c r="B7" s="275"/>
      <c r="C7" s="273"/>
      <c r="D7" s="274"/>
    </row>
    <row r="8" spans="2:4" ht="16.5" thickBot="1" x14ac:dyDescent="0.3">
      <c r="B8" s="258" t="s">
        <v>20</v>
      </c>
      <c r="C8" s="259"/>
      <c r="D8" s="260"/>
    </row>
    <row r="9" spans="2:4" ht="25.5" x14ac:dyDescent="0.25">
      <c r="B9" s="61" t="s">
        <v>21</v>
      </c>
      <c r="C9" s="103" t="s">
        <v>22</v>
      </c>
      <c r="D9" s="104" t="s">
        <v>23</v>
      </c>
    </row>
    <row r="10" spans="2:4" x14ac:dyDescent="0.25">
      <c r="B10" s="62" t="s">
        <v>24</v>
      </c>
      <c r="C10" s="55"/>
      <c r="D10" s="56"/>
    </row>
    <row r="11" spans="2:4" x14ac:dyDescent="0.25">
      <c r="B11" s="60" t="s">
        <v>25</v>
      </c>
      <c r="C11" s="54"/>
      <c r="D11" s="118">
        <v>1160000</v>
      </c>
    </row>
    <row r="12" spans="2:4" x14ac:dyDescent="0.25">
      <c r="B12" s="60" t="s">
        <v>26</v>
      </c>
      <c r="C12" s="58"/>
      <c r="D12" s="118">
        <v>140606</v>
      </c>
    </row>
    <row r="13" spans="2:4" ht="27" x14ac:dyDescent="0.25">
      <c r="B13" s="59" t="s">
        <v>27</v>
      </c>
      <c r="C13" s="59"/>
      <c r="D13" s="51">
        <f>SUM(D11:D12)</f>
        <v>1300606</v>
      </c>
    </row>
    <row r="14" spans="2:4" x14ac:dyDescent="0.25">
      <c r="B14" s="52" t="s">
        <v>28</v>
      </c>
      <c r="C14" s="57"/>
      <c r="D14" s="53"/>
    </row>
    <row r="15" spans="2:4" x14ac:dyDescent="0.25">
      <c r="B15" s="63" t="s">
        <v>29</v>
      </c>
      <c r="C15" s="65">
        <v>0.12</v>
      </c>
      <c r="D15" s="50">
        <f>+ROUND(D11*C15,0)</f>
        <v>139200</v>
      </c>
    </row>
    <row r="16" spans="2:4" x14ac:dyDescent="0.25">
      <c r="B16" s="64" t="s">
        <v>30</v>
      </c>
      <c r="C16" s="66">
        <v>8.5000000000000006E-2</v>
      </c>
      <c r="D16" s="50">
        <f>+ROUND(D11*C16,0)</f>
        <v>98600</v>
      </c>
    </row>
    <row r="17" spans="2:4" x14ac:dyDescent="0.25">
      <c r="B17" s="64" t="s">
        <v>31</v>
      </c>
      <c r="C17" s="67" t="s">
        <v>32</v>
      </c>
      <c r="D17" s="68">
        <f>ROUND(D11*0.00522,0)</f>
        <v>6055</v>
      </c>
    </row>
    <row r="18" spans="2:4" ht="27" x14ac:dyDescent="0.25">
      <c r="B18" s="69" t="s">
        <v>33</v>
      </c>
      <c r="C18" s="49"/>
      <c r="D18" s="70">
        <f>SUM(D15:D17)</f>
        <v>243855</v>
      </c>
    </row>
    <row r="19" spans="2:4" x14ac:dyDescent="0.25">
      <c r="B19" s="72" t="s">
        <v>34</v>
      </c>
      <c r="C19" s="73"/>
      <c r="D19" s="71"/>
    </row>
    <row r="20" spans="2:4" x14ac:dyDescent="0.25">
      <c r="B20" s="74" t="s">
        <v>35</v>
      </c>
      <c r="C20" s="77">
        <v>8.3299999999999999E-2</v>
      </c>
      <c r="D20" s="78">
        <f>ROUND(D13*C20,0)</f>
        <v>108340</v>
      </c>
    </row>
    <row r="21" spans="2:4" x14ac:dyDescent="0.25">
      <c r="B21" s="75" t="s">
        <v>36</v>
      </c>
      <c r="C21" s="77">
        <v>8.3299999999999999E-2</v>
      </c>
      <c r="D21" s="78">
        <f>ROUND(D13*C21,0)</f>
        <v>108340</v>
      </c>
    </row>
    <row r="22" spans="2:4" x14ac:dyDescent="0.25">
      <c r="B22" s="76" t="s">
        <v>37</v>
      </c>
      <c r="C22" s="85">
        <v>0.01</v>
      </c>
      <c r="D22" s="86">
        <f>ROUND(D11*C22,0)</f>
        <v>11600</v>
      </c>
    </row>
    <row r="23" spans="2:4" x14ac:dyDescent="0.25">
      <c r="B23" s="74" t="s">
        <v>38</v>
      </c>
      <c r="C23" s="79">
        <v>4.1700000000000001E-2</v>
      </c>
      <c r="D23" s="78">
        <f>ROUND(D11*C23,0)</f>
        <v>48372</v>
      </c>
    </row>
    <row r="24" spans="2:4" ht="27" x14ac:dyDescent="0.25">
      <c r="B24" s="91" t="s">
        <v>39</v>
      </c>
      <c r="C24" s="90"/>
      <c r="D24" s="80">
        <f>SUM(D20:D23)</f>
        <v>276652</v>
      </c>
    </row>
    <row r="25" spans="2:4" x14ac:dyDescent="0.25">
      <c r="B25" s="92" t="s">
        <v>40</v>
      </c>
      <c r="C25" s="93"/>
      <c r="D25" s="84"/>
    </row>
    <row r="26" spans="2:4" x14ac:dyDescent="0.25">
      <c r="B26" s="94" t="s">
        <v>41</v>
      </c>
      <c r="C26" s="95">
        <v>0.04</v>
      </c>
      <c r="D26" s="83">
        <f>ROUND(D11*C26,0)</f>
        <v>46400</v>
      </c>
    </row>
    <row r="27" spans="2:4" x14ac:dyDescent="0.25">
      <c r="B27" s="97" t="s">
        <v>42</v>
      </c>
      <c r="C27" s="96">
        <v>0.03</v>
      </c>
      <c r="D27" s="82">
        <f>ROUND(D11*C27,0)</f>
        <v>34800</v>
      </c>
    </row>
    <row r="28" spans="2:4" x14ac:dyDescent="0.25">
      <c r="B28" s="98" t="s">
        <v>43</v>
      </c>
      <c r="C28" s="95">
        <v>0.02</v>
      </c>
      <c r="D28" s="87">
        <f>ROUND(D11*C28,0)</f>
        <v>23200</v>
      </c>
    </row>
    <row r="29" spans="2:4" x14ac:dyDescent="0.25">
      <c r="B29" s="99" t="s">
        <v>44</v>
      </c>
      <c r="C29" s="93"/>
      <c r="D29" s="89">
        <f>SUM(D26:D28)</f>
        <v>104400</v>
      </c>
    </row>
    <row r="30" spans="2:4" ht="25.5" x14ac:dyDescent="0.25">
      <c r="B30" s="26" t="s">
        <v>45</v>
      </c>
      <c r="C30" s="88"/>
      <c r="D30" s="28">
        <f>+D13+D18+D24+D29</f>
        <v>1925513</v>
      </c>
    </row>
    <row r="31" spans="2:4" ht="38.25" x14ac:dyDescent="0.25">
      <c r="B31" s="29" t="s">
        <v>46</v>
      </c>
      <c r="C31" s="101"/>
      <c r="D31" s="100">
        <f>D30/30</f>
        <v>64183.76666666667</v>
      </c>
    </row>
    <row r="32" spans="2:4" ht="38.25" x14ac:dyDescent="0.25">
      <c r="B32" s="29" t="s">
        <v>47</v>
      </c>
      <c r="C32" s="81"/>
      <c r="D32" s="30">
        <v>10</v>
      </c>
    </row>
    <row r="33" spans="2:7" ht="38.25" x14ac:dyDescent="0.25">
      <c r="B33" s="29" t="s">
        <v>48</v>
      </c>
      <c r="C33" s="102"/>
      <c r="D33" s="30">
        <f>C46</f>
        <v>82</v>
      </c>
    </row>
    <row r="34" spans="2:7" ht="25.5" x14ac:dyDescent="0.25">
      <c r="B34" s="29" t="s">
        <v>49</v>
      </c>
      <c r="C34" s="27"/>
      <c r="D34" s="30">
        <f>D46</f>
        <v>52</v>
      </c>
    </row>
    <row r="35" spans="2:7" x14ac:dyDescent="0.25">
      <c r="B35" s="29" t="s">
        <v>50</v>
      </c>
      <c r="C35" s="27"/>
      <c r="D35" s="31">
        <f>D33/D34</f>
        <v>1.5769230769230769</v>
      </c>
    </row>
    <row r="36" spans="2:7" ht="39" thickBot="1" x14ac:dyDescent="0.3">
      <c r="B36" s="32" t="s">
        <v>51</v>
      </c>
      <c r="C36" s="33"/>
      <c r="D36" s="34">
        <f>D31*D35</f>
        <v>101212.86282051282</v>
      </c>
      <c r="G36" s="117"/>
    </row>
    <row r="37" spans="2:7" x14ac:dyDescent="0.25">
      <c r="B37" s="35"/>
      <c r="C37" s="35"/>
      <c r="D37" s="35"/>
    </row>
    <row r="38" spans="2:7" x14ac:dyDescent="0.25">
      <c r="B38" s="36" t="s">
        <v>52</v>
      </c>
      <c r="C38" s="37" t="s">
        <v>53</v>
      </c>
      <c r="D38" s="38" t="s">
        <v>54</v>
      </c>
    </row>
    <row r="39" spans="2:7" x14ac:dyDescent="0.25">
      <c r="B39" s="39" t="s">
        <v>94</v>
      </c>
      <c r="C39" s="40"/>
      <c r="D39" s="40"/>
    </row>
    <row r="40" spans="2:7" x14ac:dyDescent="0.25">
      <c r="B40" s="39" t="s">
        <v>95</v>
      </c>
      <c r="C40" s="40"/>
      <c r="D40" s="40"/>
    </row>
    <row r="41" spans="2:7" x14ac:dyDescent="0.25">
      <c r="B41" s="41" t="s">
        <v>96</v>
      </c>
      <c r="C41" s="42"/>
      <c r="D41" s="42"/>
    </row>
    <row r="42" spans="2:7" x14ac:dyDescent="0.25">
      <c r="B42" s="41" t="s">
        <v>97</v>
      </c>
      <c r="C42" s="43">
        <v>26</v>
      </c>
      <c r="D42" s="44">
        <v>20</v>
      </c>
    </row>
    <row r="43" spans="2:7" x14ac:dyDescent="0.25">
      <c r="B43" s="41" t="s">
        <v>55</v>
      </c>
      <c r="C43" s="43">
        <v>31</v>
      </c>
      <c r="D43" s="44">
        <v>15</v>
      </c>
    </row>
    <row r="44" spans="2:7" x14ac:dyDescent="0.25">
      <c r="B44" s="41" t="s">
        <v>56</v>
      </c>
      <c r="C44" s="43">
        <v>25</v>
      </c>
      <c r="D44" s="44">
        <v>17</v>
      </c>
    </row>
    <row r="45" spans="2:7" x14ac:dyDescent="0.25">
      <c r="B45" s="41" t="s">
        <v>57</v>
      </c>
      <c r="C45" s="43"/>
      <c r="D45" s="44"/>
    </row>
    <row r="46" spans="2:7" x14ac:dyDescent="0.25">
      <c r="B46" s="45" t="s">
        <v>58</v>
      </c>
      <c r="C46" s="46">
        <f>SUM(C40:C45)</f>
        <v>82</v>
      </c>
      <c r="D46" s="46">
        <f>SUM(D40:D45)</f>
        <v>52</v>
      </c>
    </row>
    <row r="47" spans="2:7" ht="25.5" x14ac:dyDescent="0.25">
      <c r="B47" s="47" t="s">
        <v>59</v>
      </c>
      <c r="C47" s="43"/>
      <c r="D47" s="44"/>
    </row>
    <row r="48" spans="2:7" x14ac:dyDescent="0.25">
      <c r="B48" s="42"/>
      <c r="C48" s="43"/>
      <c r="D48" s="44"/>
    </row>
    <row r="49" spans="2:4" x14ac:dyDescent="0.25">
      <c r="B49" s="48"/>
      <c r="C49" s="43"/>
      <c r="D49" s="44"/>
    </row>
    <row r="50" spans="2:4" x14ac:dyDescent="0.25">
      <c r="B50" s="48"/>
      <c r="C50" s="43"/>
      <c r="D50" s="44"/>
    </row>
  </sheetData>
  <mergeCells count="8">
    <mergeCell ref="B8:D8"/>
    <mergeCell ref="B1:D1"/>
    <mergeCell ref="B2:D2"/>
    <mergeCell ref="B3:D3"/>
    <mergeCell ref="B4:D4"/>
    <mergeCell ref="B5:D5"/>
    <mergeCell ref="C6:D7"/>
    <mergeCell ref="B6:B7"/>
  </mergeCells>
  <pageMargins left="0.7" right="0.7" top="0.75" bottom="0.75" header="0.3" footer="0.3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view="pageBreakPreview" zoomScale="96" zoomScaleNormal="100" zoomScaleSheetLayoutView="96" workbookViewId="0">
      <selection sqref="A1:D107"/>
    </sheetView>
  </sheetViews>
  <sheetFormatPr baseColWidth="10" defaultRowHeight="15" x14ac:dyDescent="0.25"/>
  <cols>
    <col min="1" max="1" width="5.140625" customWidth="1"/>
    <col min="2" max="2" width="25.140625" customWidth="1"/>
    <col min="3" max="3" width="14.85546875" customWidth="1"/>
    <col min="4" max="4" width="17.5703125" customWidth="1"/>
  </cols>
  <sheetData>
    <row r="1" spans="1:4" x14ac:dyDescent="0.25">
      <c r="A1" s="280" t="s">
        <v>103</v>
      </c>
      <c r="B1" s="280"/>
      <c r="C1" s="280"/>
      <c r="D1" s="280"/>
    </row>
    <row r="2" spans="1:4" x14ac:dyDescent="0.25">
      <c r="A2" s="280" t="s">
        <v>105</v>
      </c>
      <c r="B2" s="280"/>
      <c r="C2" s="280"/>
      <c r="D2" s="280"/>
    </row>
    <row r="3" spans="1:4" ht="36" x14ac:dyDescent="0.25">
      <c r="A3" s="131" t="s">
        <v>104</v>
      </c>
      <c r="B3" s="131" t="s">
        <v>106</v>
      </c>
      <c r="C3" s="132" t="s">
        <v>107</v>
      </c>
      <c r="D3" s="132" t="s">
        <v>108</v>
      </c>
    </row>
    <row r="4" spans="1:4" x14ac:dyDescent="0.25">
      <c r="A4" s="131">
        <v>1</v>
      </c>
      <c r="B4" s="133" t="s">
        <v>109</v>
      </c>
      <c r="C4" s="134" t="s">
        <v>110</v>
      </c>
      <c r="D4" s="133"/>
    </row>
    <row r="5" spans="1:4" x14ac:dyDescent="0.25">
      <c r="A5" s="131">
        <v>2</v>
      </c>
      <c r="B5" s="133" t="s">
        <v>111</v>
      </c>
      <c r="C5" s="134" t="s">
        <v>110</v>
      </c>
      <c r="D5" s="133"/>
    </row>
    <row r="6" spans="1:4" x14ac:dyDescent="0.25">
      <c r="A6" s="131">
        <v>3</v>
      </c>
      <c r="B6" s="133" t="s">
        <v>112</v>
      </c>
      <c r="C6" s="134" t="s">
        <v>113</v>
      </c>
      <c r="D6" s="133"/>
    </row>
    <row r="7" spans="1:4" x14ac:dyDescent="0.25">
      <c r="A7" s="279"/>
      <c r="B7" s="279"/>
      <c r="C7" s="279"/>
      <c r="D7" s="133"/>
    </row>
    <row r="8" spans="1:4" x14ac:dyDescent="0.25">
      <c r="A8" s="280" t="s">
        <v>114</v>
      </c>
      <c r="B8" s="280"/>
      <c r="C8" s="280"/>
      <c r="D8" s="280"/>
    </row>
    <row r="9" spans="1:4" ht="36" x14ac:dyDescent="0.25">
      <c r="A9" s="131" t="s">
        <v>104</v>
      </c>
      <c r="B9" s="131" t="s">
        <v>106</v>
      </c>
      <c r="C9" s="132" t="s">
        <v>107</v>
      </c>
      <c r="D9" s="132" t="s">
        <v>108</v>
      </c>
    </row>
    <row r="10" spans="1:4" x14ac:dyDescent="0.25">
      <c r="A10" s="131">
        <v>7</v>
      </c>
      <c r="B10" s="133" t="s">
        <v>115</v>
      </c>
      <c r="C10" s="134" t="s">
        <v>110</v>
      </c>
      <c r="D10" s="133"/>
    </row>
    <row r="11" spans="1:4" x14ac:dyDescent="0.25">
      <c r="A11" s="131">
        <v>8</v>
      </c>
      <c r="B11" s="133" t="s">
        <v>116</v>
      </c>
      <c r="C11" s="134" t="s">
        <v>110</v>
      </c>
      <c r="D11" s="133"/>
    </row>
    <row r="12" spans="1:4" x14ac:dyDescent="0.25">
      <c r="A12" s="131">
        <v>9</v>
      </c>
      <c r="B12" s="133" t="s">
        <v>117</v>
      </c>
      <c r="C12" s="134" t="s">
        <v>110</v>
      </c>
      <c r="D12" s="133"/>
    </row>
    <row r="13" spans="1:4" x14ac:dyDescent="0.25">
      <c r="A13" s="131">
        <v>10</v>
      </c>
      <c r="B13" s="133" t="s">
        <v>118</v>
      </c>
      <c r="C13" s="134" t="s">
        <v>110</v>
      </c>
      <c r="D13" s="133"/>
    </row>
    <row r="14" spans="1:4" x14ac:dyDescent="0.25">
      <c r="A14" s="280" t="s">
        <v>122</v>
      </c>
      <c r="B14" s="280"/>
      <c r="C14" s="280"/>
      <c r="D14" s="280"/>
    </row>
    <row r="15" spans="1:4" ht="36" x14ac:dyDescent="0.25">
      <c r="A15" s="131" t="s">
        <v>104</v>
      </c>
      <c r="B15" s="131" t="s">
        <v>106</v>
      </c>
      <c r="C15" s="132" t="s">
        <v>107</v>
      </c>
      <c r="D15" s="132" t="s">
        <v>108</v>
      </c>
    </row>
    <row r="16" spans="1:4" x14ac:dyDescent="0.25">
      <c r="A16" s="131">
        <v>11</v>
      </c>
      <c r="B16" s="133" t="s">
        <v>119</v>
      </c>
      <c r="C16" s="134" t="s">
        <v>110</v>
      </c>
      <c r="D16" s="133"/>
    </row>
    <row r="17" spans="1:4" x14ac:dyDescent="0.25">
      <c r="A17" s="131">
        <v>12</v>
      </c>
      <c r="B17" s="133" t="s">
        <v>120</v>
      </c>
      <c r="C17" s="134" t="s">
        <v>110</v>
      </c>
      <c r="D17" s="133"/>
    </row>
    <row r="18" spans="1:4" x14ac:dyDescent="0.25">
      <c r="A18" s="131">
        <v>13</v>
      </c>
      <c r="B18" s="133" t="s">
        <v>121</v>
      </c>
      <c r="C18" s="134" t="s">
        <v>110</v>
      </c>
      <c r="D18" s="133"/>
    </row>
    <row r="19" spans="1:4" x14ac:dyDescent="0.25">
      <c r="A19" s="279"/>
      <c r="B19" s="279"/>
      <c r="C19" s="279"/>
      <c r="D19" s="133"/>
    </row>
    <row r="20" spans="1:4" x14ac:dyDescent="0.25">
      <c r="A20" s="131">
        <v>14</v>
      </c>
      <c r="B20" s="133" t="s">
        <v>127</v>
      </c>
      <c r="C20" s="134" t="s">
        <v>110</v>
      </c>
      <c r="D20" s="133"/>
    </row>
    <row r="21" spans="1:4" x14ac:dyDescent="0.25">
      <c r="A21" s="131">
        <v>15</v>
      </c>
      <c r="B21" s="133" t="s">
        <v>128</v>
      </c>
      <c r="C21" s="134" t="s">
        <v>110</v>
      </c>
      <c r="D21" s="133"/>
    </row>
    <row r="22" spans="1:4" x14ac:dyDescent="0.25">
      <c r="A22" s="279"/>
      <c r="B22" s="279"/>
      <c r="C22" s="279"/>
      <c r="D22" s="133"/>
    </row>
    <row r="23" spans="1:4" x14ac:dyDescent="0.25">
      <c r="A23" s="280" t="s">
        <v>123</v>
      </c>
      <c r="B23" s="280"/>
      <c r="C23" s="280"/>
      <c r="D23" s="280"/>
    </row>
    <row r="24" spans="1:4" ht="36" x14ac:dyDescent="0.25">
      <c r="A24" s="131" t="s">
        <v>104</v>
      </c>
      <c r="B24" s="131" t="s">
        <v>106</v>
      </c>
      <c r="C24" s="132" t="s">
        <v>107</v>
      </c>
      <c r="D24" s="132" t="s">
        <v>108</v>
      </c>
    </row>
    <row r="25" spans="1:4" x14ac:dyDescent="0.25">
      <c r="A25" s="131">
        <v>16</v>
      </c>
      <c r="B25" s="133" t="s">
        <v>124</v>
      </c>
      <c r="C25" s="134" t="s">
        <v>110</v>
      </c>
      <c r="D25" s="133"/>
    </row>
    <row r="26" spans="1:4" x14ac:dyDescent="0.25">
      <c r="A26" s="131">
        <v>17</v>
      </c>
      <c r="B26" s="133" t="s">
        <v>125</v>
      </c>
      <c r="C26" s="134" t="s">
        <v>110</v>
      </c>
      <c r="D26" s="133"/>
    </row>
    <row r="27" spans="1:4" x14ac:dyDescent="0.25">
      <c r="A27" s="279"/>
      <c r="B27" s="279"/>
      <c r="C27" s="279"/>
      <c r="D27" s="133"/>
    </row>
    <row r="28" spans="1:4" x14ac:dyDescent="0.25">
      <c r="A28" s="131">
        <v>18</v>
      </c>
      <c r="B28" s="133" t="s">
        <v>126</v>
      </c>
      <c r="C28" s="134" t="s">
        <v>110</v>
      </c>
      <c r="D28" s="133"/>
    </row>
    <row r="29" spans="1:4" x14ac:dyDescent="0.25">
      <c r="A29" s="131">
        <v>19</v>
      </c>
      <c r="B29" s="133" t="s">
        <v>129</v>
      </c>
      <c r="C29" s="134" t="s">
        <v>110</v>
      </c>
      <c r="D29" s="133"/>
    </row>
    <row r="30" spans="1:4" x14ac:dyDescent="0.25">
      <c r="A30" s="131">
        <v>20</v>
      </c>
      <c r="B30" s="133" t="s">
        <v>130</v>
      </c>
      <c r="C30" s="134" t="s">
        <v>110</v>
      </c>
      <c r="D30" s="133"/>
    </row>
    <row r="31" spans="1:4" x14ac:dyDescent="0.25">
      <c r="A31" s="279"/>
      <c r="B31" s="279"/>
      <c r="C31" s="279"/>
      <c r="D31" s="133"/>
    </row>
    <row r="32" spans="1:4" x14ac:dyDescent="0.25">
      <c r="A32" s="131">
        <v>21</v>
      </c>
      <c r="B32" s="133" t="s">
        <v>131</v>
      </c>
      <c r="C32" s="134" t="s">
        <v>110</v>
      </c>
      <c r="D32" s="133"/>
    </row>
    <row r="33" spans="1:4" x14ac:dyDescent="0.25">
      <c r="A33" s="131">
        <v>22</v>
      </c>
      <c r="B33" s="133" t="s">
        <v>132</v>
      </c>
      <c r="C33" s="134" t="s">
        <v>110</v>
      </c>
      <c r="D33" s="133"/>
    </row>
    <row r="34" spans="1:4" x14ac:dyDescent="0.25">
      <c r="A34" s="276"/>
      <c r="B34" s="277"/>
      <c r="C34" s="278"/>
      <c r="D34" s="133"/>
    </row>
    <row r="35" spans="1:4" x14ac:dyDescent="0.25">
      <c r="A35" s="280" t="s">
        <v>133</v>
      </c>
      <c r="B35" s="280"/>
      <c r="C35" s="280"/>
      <c r="D35" s="280"/>
    </row>
    <row r="36" spans="1:4" ht="36" x14ac:dyDescent="0.25">
      <c r="A36" s="131" t="s">
        <v>104</v>
      </c>
      <c r="B36" s="131" t="s">
        <v>106</v>
      </c>
      <c r="C36" s="132" t="s">
        <v>107</v>
      </c>
      <c r="D36" s="132" t="s">
        <v>108</v>
      </c>
    </row>
    <row r="37" spans="1:4" x14ac:dyDescent="0.25">
      <c r="A37" s="131">
        <v>23</v>
      </c>
      <c r="B37" s="133" t="s">
        <v>134</v>
      </c>
      <c r="C37" s="134" t="s">
        <v>110</v>
      </c>
      <c r="D37" s="133"/>
    </row>
    <row r="38" spans="1:4" x14ac:dyDescent="0.25">
      <c r="A38" s="131">
        <v>24</v>
      </c>
      <c r="B38" s="133" t="s">
        <v>135</v>
      </c>
      <c r="C38" s="134" t="s">
        <v>110</v>
      </c>
      <c r="D38" s="133"/>
    </row>
    <row r="39" spans="1:4" x14ac:dyDescent="0.25">
      <c r="A39" s="131">
        <v>25</v>
      </c>
      <c r="B39" s="133" t="s">
        <v>136</v>
      </c>
      <c r="C39" s="134" t="s">
        <v>110</v>
      </c>
      <c r="D39" s="133"/>
    </row>
    <row r="40" spans="1:4" x14ac:dyDescent="0.25">
      <c r="A40" s="131">
        <v>26</v>
      </c>
      <c r="B40" s="133" t="s">
        <v>137</v>
      </c>
      <c r="C40" s="134" t="s">
        <v>110</v>
      </c>
      <c r="D40" s="133"/>
    </row>
    <row r="41" spans="1:4" x14ac:dyDescent="0.25">
      <c r="A41" s="131">
        <v>27</v>
      </c>
      <c r="B41" s="133" t="s">
        <v>138</v>
      </c>
      <c r="C41" s="134" t="s">
        <v>110</v>
      </c>
      <c r="D41" s="133"/>
    </row>
    <row r="42" spans="1:4" x14ac:dyDescent="0.25">
      <c r="A42" s="131">
        <v>28</v>
      </c>
      <c r="B42" s="133" t="s">
        <v>139</v>
      </c>
      <c r="C42" s="134" t="s">
        <v>110</v>
      </c>
      <c r="D42" s="133"/>
    </row>
    <row r="43" spans="1:4" x14ac:dyDescent="0.25">
      <c r="A43" s="131">
        <v>29</v>
      </c>
      <c r="B43" s="133" t="s">
        <v>140</v>
      </c>
      <c r="C43" s="134" t="s">
        <v>110</v>
      </c>
      <c r="D43" s="133"/>
    </row>
    <row r="44" spans="1:4" x14ac:dyDescent="0.25">
      <c r="A44" s="131">
        <v>30</v>
      </c>
      <c r="B44" s="133" t="s">
        <v>141</v>
      </c>
      <c r="C44" s="134" t="s">
        <v>110</v>
      </c>
      <c r="D44" s="133"/>
    </row>
    <row r="45" spans="1:4" x14ac:dyDescent="0.25">
      <c r="A45" s="131">
        <v>31</v>
      </c>
      <c r="B45" s="133" t="s">
        <v>142</v>
      </c>
      <c r="C45" s="134" t="s">
        <v>110</v>
      </c>
      <c r="D45" s="133"/>
    </row>
    <row r="46" spans="1:4" x14ac:dyDescent="0.25">
      <c r="A46" s="131">
        <v>32</v>
      </c>
      <c r="B46" s="133" t="s">
        <v>143</v>
      </c>
      <c r="C46" s="134" t="s">
        <v>110</v>
      </c>
      <c r="D46" s="133"/>
    </row>
    <row r="47" spans="1:4" x14ac:dyDescent="0.25">
      <c r="A47" s="131">
        <v>33</v>
      </c>
      <c r="B47" s="133" t="s">
        <v>144</v>
      </c>
      <c r="C47" s="134" t="s">
        <v>110</v>
      </c>
      <c r="D47" s="133"/>
    </row>
    <row r="48" spans="1:4" x14ac:dyDescent="0.25">
      <c r="A48" s="131">
        <v>34</v>
      </c>
      <c r="B48" s="133" t="s">
        <v>145</v>
      </c>
      <c r="C48" s="134" t="s">
        <v>110</v>
      </c>
      <c r="D48" s="133"/>
    </row>
    <row r="49" spans="1:4" x14ac:dyDescent="0.25">
      <c r="A49" s="131">
        <v>35</v>
      </c>
      <c r="B49" s="133" t="s">
        <v>146</v>
      </c>
      <c r="C49" s="134" t="s">
        <v>110</v>
      </c>
      <c r="D49" s="133"/>
    </row>
    <row r="50" spans="1:4" x14ac:dyDescent="0.25">
      <c r="A50" s="131">
        <v>36</v>
      </c>
      <c r="B50" s="133" t="s">
        <v>147</v>
      </c>
      <c r="C50" s="134" t="s">
        <v>110</v>
      </c>
      <c r="D50" s="133"/>
    </row>
    <row r="51" spans="1:4" x14ac:dyDescent="0.25">
      <c r="A51" s="131">
        <v>37</v>
      </c>
      <c r="B51" s="133" t="s">
        <v>148</v>
      </c>
      <c r="C51" s="134" t="s">
        <v>110</v>
      </c>
      <c r="D51" s="133"/>
    </row>
    <row r="52" spans="1:4" x14ac:dyDescent="0.25">
      <c r="A52" s="131">
        <v>38</v>
      </c>
      <c r="B52" s="133" t="s">
        <v>149</v>
      </c>
      <c r="C52" s="134" t="s">
        <v>110</v>
      </c>
      <c r="D52" s="133"/>
    </row>
    <row r="53" spans="1:4" x14ac:dyDescent="0.25">
      <c r="A53" s="131">
        <v>39</v>
      </c>
      <c r="B53" s="133" t="s">
        <v>150</v>
      </c>
      <c r="C53" s="134" t="s">
        <v>110</v>
      </c>
      <c r="D53" s="133"/>
    </row>
    <row r="54" spans="1:4" x14ac:dyDescent="0.25">
      <c r="A54" s="131">
        <v>40</v>
      </c>
      <c r="B54" s="133" t="s">
        <v>151</v>
      </c>
      <c r="C54" s="134" t="s">
        <v>110</v>
      </c>
      <c r="D54" s="133"/>
    </row>
    <row r="55" spans="1:4" x14ac:dyDescent="0.25">
      <c r="A55" s="131">
        <v>41</v>
      </c>
      <c r="B55" s="133" t="s">
        <v>152</v>
      </c>
      <c r="C55" s="134" t="s">
        <v>110</v>
      </c>
      <c r="D55" s="133"/>
    </row>
    <row r="56" spans="1:4" x14ac:dyDescent="0.25">
      <c r="A56" s="131">
        <v>42</v>
      </c>
      <c r="B56" s="133" t="s">
        <v>153</v>
      </c>
      <c r="C56" s="134" t="s">
        <v>110</v>
      </c>
      <c r="D56" s="133"/>
    </row>
    <row r="57" spans="1:4" x14ac:dyDescent="0.25">
      <c r="A57" s="131">
        <v>43</v>
      </c>
      <c r="B57" s="133" t="s">
        <v>154</v>
      </c>
      <c r="C57" s="134" t="s">
        <v>110</v>
      </c>
      <c r="D57" s="133"/>
    </row>
    <row r="58" spans="1:4" x14ac:dyDescent="0.25">
      <c r="A58" s="276"/>
      <c r="B58" s="277"/>
      <c r="C58" s="278"/>
      <c r="D58" s="133"/>
    </row>
    <row r="59" spans="1:4" x14ac:dyDescent="0.25">
      <c r="A59" s="280" t="s">
        <v>155</v>
      </c>
      <c r="B59" s="280"/>
      <c r="C59" s="280"/>
      <c r="D59" s="280"/>
    </row>
    <row r="60" spans="1:4" ht="36" x14ac:dyDescent="0.25">
      <c r="A60" s="131" t="s">
        <v>104</v>
      </c>
      <c r="B60" s="131" t="s">
        <v>106</v>
      </c>
      <c r="C60" s="132" t="s">
        <v>107</v>
      </c>
      <c r="D60" s="132" t="s">
        <v>108</v>
      </c>
    </row>
    <row r="61" spans="1:4" x14ac:dyDescent="0.25">
      <c r="A61" s="131">
        <v>44</v>
      </c>
      <c r="B61" s="133" t="s">
        <v>156</v>
      </c>
      <c r="C61" s="134" t="s">
        <v>110</v>
      </c>
      <c r="D61" s="133"/>
    </row>
    <row r="62" spans="1:4" x14ac:dyDescent="0.25">
      <c r="A62" s="131">
        <v>45</v>
      </c>
      <c r="B62" s="133" t="s">
        <v>157</v>
      </c>
      <c r="C62" s="134" t="s">
        <v>110</v>
      </c>
      <c r="D62" s="133"/>
    </row>
    <row r="63" spans="1:4" x14ac:dyDescent="0.25">
      <c r="A63" s="131">
        <v>46</v>
      </c>
      <c r="B63" s="133" t="s">
        <v>158</v>
      </c>
      <c r="C63" s="134" t="s">
        <v>110</v>
      </c>
      <c r="D63" s="133"/>
    </row>
    <row r="64" spans="1:4" x14ac:dyDescent="0.25">
      <c r="A64" s="131">
        <v>47</v>
      </c>
      <c r="B64" s="133" t="s">
        <v>159</v>
      </c>
      <c r="C64" s="134" t="s">
        <v>110</v>
      </c>
      <c r="D64" s="133"/>
    </row>
    <row r="65" spans="1:4" x14ac:dyDescent="0.25">
      <c r="A65" s="131">
        <v>48</v>
      </c>
      <c r="B65" s="133" t="s">
        <v>160</v>
      </c>
      <c r="C65" s="134" t="s">
        <v>110</v>
      </c>
      <c r="D65" s="133"/>
    </row>
    <row r="66" spans="1:4" x14ac:dyDescent="0.25">
      <c r="A66" s="131">
        <v>49</v>
      </c>
      <c r="B66" s="133" t="s">
        <v>161</v>
      </c>
      <c r="C66" s="134" t="s">
        <v>110</v>
      </c>
      <c r="D66" s="133"/>
    </row>
    <row r="67" spans="1:4" x14ac:dyDescent="0.25">
      <c r="A67" s="131">
        <v>50</v>
      </c>
      <c r="B67" s="133" t="s">
        <v>162</v>
      </c>
      <c r="C67" s="134" t="s">
        <v>110</v>
      </c>
      <c r="D67" s="133"/>
    </row>
    <row r="68" spans="1:4" x14ac:dyDescent="0.25">
      <c r="A68" s="131">
        <v>51</v>
      </c>
      <c r="B68" s="133" t="s">
        <v>163</v>
      </c>
      <c r="C68" s="134" t="s">
        <v>110</v>
      </c>
      <c r="D68" s="133"/>
    </row>
    <row r="69" spans="1:4" x14ac:dyDescent="0.25">
      <c r="A69" s="131">
        <v>52</v>
      </c>
      <c r="B69" s="133" t="s">
        <v>164</v>
      </c>
      <c r="C69" s="134" t="s">
        <v>110</v>
      </c>
      <c r="D69" s="133"/>
    </row>
    <row r="70" spans="1:4" x14ac:dyDescent="0.25">
      <c r="A70" s="131">
        <v>53</v>
      </c>
      <c r="B70" s="133" t="s">
        <v>165</v>
      </c>
      <c r="C70" s="134" t="s">
        <v>110</v>
      </c>
      <c r="D70" s="133"/>
    </row>
    <row r="71" spans="1:4" x14ac:dyDescent="0.25">
      <c r="A71" s="131">
        <v>54</v>
      </c>
      <c r="B71" s="133" t="s">
        <v>166</v>
      </c>
      <c r="C71" s="134" t="s">
        <v>110</v>
      </c>
      <c r="D71" s="133"/>
    </row>
    <row r="72" spans="1:4" x14ac:dyDescent="0.25">
      <c r="A72" s="131">
        <v>55</v>
      </c>
      <c r="B72" s="133" t="s">
        <v>167</v>
      </c>
      <c r="C72" s="134" t="s">
        <v>110</v>
      </c>
      <c r="D72" s="133"/>
    </row>
    <row r="73" spans="1:4" x14ac:dyDescent="0.25">
      <c r="A73" s="131">
        <v>56</v>
      </c>
      <c r="B73" s="133" t="s">
        <v>168</v>
      </c>
      <c r="C73" s="134" t="s">
        <v>110</v>
      </c>
      <c r="D73" s="133"/>
    </row>
    <row r="74" spans="1:4" x14ac:dyDescent="0.25">
      <c r="A74" s="131">
        <v>57</v>
      </c>
      <c r="B74" s="133" t="s">
        <v>169</v>
      </c>
      <c r="C74" s="134" t="s">
        <v>110</v>
      </c>
      <c r="D74" s="133"/>
    </row>
    <row r="75" spans="1:4" x14ac:dyDescent="0.25">
      <c r="A75" s="131">
        <v>58</v>
      </c>
      <c r="B75" s="133" t="s">
        <v>170</v>
      </c>
      <c r="C75" s="134" t="s">
        <v>110</v>
      </c>
      <c r="D75" s="133"/>
    </row>
    <row r="76" spans="1:4" ht="24.75" x14ac:dyDescent="0.25">
      <c r="A76" s="131">
        <v>59</v>
      </c>
      <c r="B76" s="135" t="s">
        <v>171</v>
      </c>
      <c r="C76" s="134" t="s">
        <v>110</v>
      </c>
      <c r="D76" s="133"/>
    </row>
    <row r="77" spans="1:4" x14ac:dyDescent="0.25">
      <c r="A77" s="131">
        <v>60</v>
      </c>
      <c r="B77" s="133" t="s">
        <v>172</v>
      </c>
      <c r="C77" s="134" t="s">
        <v>110</v>
      </c>
      <c r="D77" s="133"/>
    </row>
    <row r="78" spans="1:4" x14ac:dyDescent="0.25">
      <c r="A78" s="131">
        <v>61</v>
      </c>
      <c r="B78" s="133" t="s">
        <v>173</v>
      </c>
      <c r="C78" s="134" t="s">
        <v>110</v>
      </c>
      <c r="D78" s="133"/>
    </row>
    <row r="79" spans="1:4" x14ac:dyDescent="0.25">
      <c r="A79" s="131">
        <v>62</v>
      </c>
      <c r="B79" s="133" t="s">
        <v>174</v>
      </c>
      <c r="C79" s="134" t="s">
        <v>110</v>
      </c>
      <c r="D79" s="133"/>
    </row>
    <row r="80" spans="1:4" x14ac:dyDescent="0.25">
      <c r="A80" s="276"/>
      <c r="B80" s="277"/>
      <c r="C80" s="278"/>
      <c r="D80" s="133"/>
    </row>
    <row r="81" spans="1:4" x14ac:dyDescent="0.25">
      <c r="A81" s="280" t="s">
        <v>175</v>
      </c>
      <c r="B81" s="280"/>
      <c r="C81" s="280"/>
      <c r="D81" s="280"/>
    </row>
    <row r="82" spans="1:4" ht="36" x14ac:dyDescent="0.25">
      <c r="A82" s="131" t="s">
        <v>104</v>
      </c>
      <c r="B82" s="131" t="s">
        <v>106</v>
      </c>
      <c r="C82" s="132" t="s">
        <v>107</v>
      </c>
      <c r="D82" s="132" t="s">
        <v>108</v>
      </c>
    </row>
    <row r="83" spans="1:4" x14ac:dyDescent="0.25">
      <c r="A83" s="131">
        <v>63</v>
      </c>
      <c r="B83" s="133" t="s">
        <v>184</v>
      </c>
      <c r="C83" s="134" t="s">
        <v>110</v>
      </c>
      <c r="D83" s="133"/>
    </row>
    <row r="84" spans="1:4" x14ac:dyDescent="0.25">
      <c r="A84" s="131">
        <v>64</v>
      </c>
      <c r="B84" s="133" t="s">
        <v>176</v>
      </c>
      <c r="C84" s="134" t="s">
        <v>110</v>
      </c>
      <c r="D84" s="133"/>
    </row>
    <row r="85" spans="1:4" x14ac:dyDescent="0.25">
      <c r="A85" s="276"/>
      <c r="B85" s="277"/>
      <c r="C85" s="278"/>
      <c r="D85" s="133"/>
    </row>
    <row r="86" spans="1:4" x14ac:dyDescent="0.25">
      <c r="A86" s="131">
        <v>65</v>
      </c>
      <c r="B86" s="133" t="s">
        <v>177</v>
      </c>
      <c r="C86" s="134" t="s">
        <v>110</v>
      </c>
      <c r="D86" s="133"/>
    </row>
    <row r="87" spans="1:4" x14ac:dyDescent="0.25">
      <c r="A87" s="276"/>
      <c r="B87" s="277"/>
      <c r="C87" s="278"/>
      <c r="D87" s="133"/>
    </row>
    <row r="88" spans="1:4" x14ac:dyDescent="0.25">
      <c r="A88" s="280" t="s">
        <v>178</v>
      </c>
      <c r="B88" s="280"/>
      <c r="C88" s="280"/>
      <c r="D88" s="280"/>
    </row>
    <row r="89" spans="1:4" ht="36" x14ac:dyDescent="0.25">
      <c r="A89" s="131" t="s">
        <v>104</v>
      </c>
      <c r="B89" s="131" t="s">
        <v>106</v>
      </c>
      <c r="C89" s="132" t="s">
        <v>107</v>
      </c>
      <c r="D89" s="132" t="s">
        <v>108</v>
      </c>
    </row>
    <row r="90" spans="1:4" x14ac:dyDescent="0.25">
      <c r="A90" s="131">
        <v>66</v>
      </c>
      <c r="B90" s="133" t="s">
        <v>180</v>
      </c>
      <c r="C90" s="134" t="s">
        <v>179</v>
      </c>
      <c r="D90" s="133"/>
    </row>
    <row r="91" spans="1:4" x14ac:dyDescent="0.25">
      <c r="A91" s="131">
        <v>67</v>
      </c>
      <c r="B91" s="133" t="s">
        <v>181</v>
      </c>
      <c r="C91" s="134" t="s">
        <v>110</v>
      </c>
      <c r="D91" s="133"/>
    </row>
    <row r="92" spans="1:4" x14ac:dyDescent="0.25">
      <c r="A92" s="276"/>
      <c r="B92" s="277"/>
      <c r="C92" s="278"/>
      <c r="D92" s="133"/>
    </row>
    <row r="93" spans="1:4" x14ac:dyDescent="0.25">
      <c r="A93" s="280" t="s">
        <v>182</v>
      </c>
      <c r="B93" s="280"/>
      <c r="C93" s="280"/>
      <c r="D93" s="280"/>
    </row>
    <row r="94" spans="1:4" ht="36" x14ac:dyDescent="0.25">
      <c r="A94" s="131" t="s">
        <v>104</v>
      </c>
      <c r="B94" s="131" t="s">
        <v>106</v>
      </c>
      <c r="C94" s="132" t="s">
        <v>107</v>
      </c>
      <c r="D94" s="132" t="s">
        <v>108</v>
      </c>
    </row>
    <row r="95" spans="1:4" ht="24.75" x14ac:dyDescent="0.25">
      <c r="A95" s="131">
        <v>68</v>
      </c>
      <c r="B95" s="135" t="s">
        <v>183</v>
      </c>
      <c r="C95" s="134" t="s">
        <v>110</v>
      </c>
      <c r="D95" s="133"/>
    </row>
    <row r="96" spans="1:4" ht="24.75" x14ac:dyDescent="0.25">
      <c r="A96" s="131">
        <v>69</v>
      </c>
      <c r="B96" s="135" t="s">
        <v>186</v>
      </c>
      <c r="C96" s="134" t="s">
        <v>179</v>
      </c>
      <c r="D96" s="133"/>
    </row>
    <row r="97" spans="1:4" x14ac:dyDescent="0.25">
      <c r="A97" s="131">
        <v>70</v>
      </c>
      <c r="B97" s="133" t="s">
        <v>185</v>
      </c>
      <c r="C97" s="134" t="s">
        <v>110</v>
      </c>
      <c r="D97" s="133"/>
    </row>
    <row r="98" spans="1:4" x14ac:dyDescent="0.25">
      <c r="A98" s="276"/>
      <c r="B98" s="277"/>
      <c r="C98" s="278"/>
      <c r="D98" s="133"/>
    </row>
    <row r="99" spans="1:4" x14ac:dyDescent="0.25">
      <c r="A99" s="280" t="s">
        <v>187</v>
      </c>
      <c r="B99" s="280"/>
      <c r="C99" s="280"/>
      <c r="D99" s="280"/>
    </row>
    <row r="100" spans="1:4" ht="36" x14ac:dyDescent="0.25">
      <c r="A100" s="131" t="s">
        <v>104</v>
      </c>
      <c r="B100" s="131" t="s">
        <v>106</v>
      </c>
      <c r="C100" s="132" t="s">
        <v>107</v>
      </c>
      <c r="D100" s="132" t="s">
        <v>108</v>
      </c>
    </row>
    <row r="101" spans="1:4" x14ac:dyDescent="0.25">
      <c r="A101" s="131">
        <v>71</v>
      </c>
      <c r="B101" s="135" t="s">
        <v>188</v>
      </c>
      <c r="C101" s="134" t="s">
        <v>110</v>
      </c>
      <c r="D101" s="133"/>
    </row>
    <row r="102" spans="1:4" x14ac:dyDescent="0.25">
      <c r="A102" s="131">
        <v>72</v>
      </c>
      <c r="B102" s="135" t="s">
        <v>189</v>
      </c>
      <c r="C102" s="134" t="s">
        <v>110</v>
      </c>
      <c r="D102" s="133"/>
    </row>
    <row r="103" spans="1:4" x14ac:dyDescent="0.25">
      <c r="A103" s="131">
        <v>73</v>
      </c>
      <c r="B103" s="133" t="s">
        <v>190</v>
      </c>
      <c r="C103" s="134" t="s">
        <v>110</v>
      </c>
      <c r="D103" s="133"/>
    </row>
    <row r="104" spans="1:4" x14ac:dyDescent="0.25">
      <c r="A104" s="131">
        <v>74</v>
      </c>
      <c r="B104" s="135" t="s">
        <v>191</v>
      </c>
      <c r="C104" s="134" t="s">
        <v>179</v>
      </c>
      <c r="D104" s="133"/>
    </row>
    <row r="105" spans="1:4" x14ac:dyDescent="0.25">
      <c r="A105" s="131">
        <v>75</v>
      </c>
      <c r="B105" s="135" t="s">
        <v>192</v>
      </c>
      <c r="C105" s="134" t="s">
        <v>110</v>
      </c>
      <c r="D105" s="133"/>
    </row>
    <row r="106" spans="1:4" x14ac:dyDescent="0.25">
      <c r="A106" s="131">
        <v>76</v>
      </c>
      <c r="B106" s="133" t="s">
        <v>193</v>
      </c>
      <c r="C106" s="134" t="s">
        <v>110</v>
      </c>
      <c r="D106" s="133"/>
    </row>
    <row r="107" spans="1:4" x14ac:dyDescent="0.25">
      <c r="A107" s="276"/>
      <c r="B107" s="277"/>
      <c r="C107" s="278"/>
      <c r="D107" s="133"/>
    </row>
  </sheetData>
  <mergeCells count="24">
    <mergeCell ref="A80:C80"/>
    <mergeCell ref="A81:D81"/>
    <mergeCell ref="A1:D1"/>
    <mergeCell ref="A2:D2"/>
    <mergeCell ref="A23:D23"/>
    <mergeCell ref="A7:C7"/>
    <mergeCell ref="A8:D8"/>
    <mergeCell ref="A14:D14"/>
    <mergeCell ref="A107:C107"/>
    <mergeCell ref="A34:C34"/>
    <mergeCell ref="A19:C19"/>
    <mergeCell ref="A22:C22"/>
    <mergeCell ref="A27:C27"/>
    <mergeCell ref="A31:C31"/>
    <mergeCell ref="A58:C58"/>
    <mergeCell ref="A88:D88"/>
    <mergeCell ref="A85:C85"/>
    <mergeCell ref="A87:C87"/>
    <mergeCell ref="A92:C92"/>
    <mergeCell ref="A98:C98"/>
    <mergeCell ref="A99:D99"/>
    <mergeCell ref="A35:D35"/>
    <mergeCell ref="A59:D59"/>
    <mergeCell ref="A93:D9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54"/>
  <sheetViews>
    <sheetView zoomScale="70" zoomScaleNormal="70" workbookViewId="0">
      <selection activeCell="T52" sqref="T52"/>
    </sheetView>
  </sheetViews>
  <sheetFormatPr baseColWidth="10" defaultColWidth="11.42578125" defaultRowHeight="16.5" x14ac:dyDescent="0.3"/>
  <cols>
    <col min="1" max="1" width="2.7109375" style="136" customWidth="1"/>
    <col min="2" max="2" width="21.140625" style="136" customWidth="1"/>
    <col min="3" max="3" width="35" style="136" customWidth="1"/>
    <col min="4" max="4" width="13.140625" style="136" customWidth="1"/>
    <col min="5" max="5" width="8.7109375" style="137" customWidth="1"/>
    <col min="6" max="6" width="12" style="136" customWidth="1"/>
    <col min="7" max="8" width="8.7109375" style="137" customWidth="1"/>
    <col min="9" max="9" width="11.140625" style="136" customWidth="1"/>
    <col min="10" max="11" width="8.7109375" style="137" customWidth="1"/>
    <col min="12" max="12" width="10.5703125" style="136" bestFit="1" customWidth="1"/>
    <col min="13" max="14" width="8.7109375" style="137" customWidth="1"/>
    <col min="15" max="15" width="10.5703125" style="137" customWidth="1"/>
    <col min="16" max="17" width="8.7109375" style="137" customWidth="1"/>
    <col min="18" max="18" width="12.85546875" style="137" customWidth="1"/>
    <col min="19" max="19" width="11.140625" style="137" bestFit="1" customWidth="1"/>
    <col min="20" max="20" width="12.140625" style="136" customWidth="1"/>
    <col min="21" max="16384" width="11.42578125" style="136"/>
  </cols>
  <sheetData>
    <row r="1" spans="2:20" ht="5.25" customHeight="1" thickBot="1" x14ac:dyDescent="0.35"/>
    <row r="2" spans="2:20" ht="66" customHeight="1" x14ac:dyDescent="0.3">
      <c r="B2" s="284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6"/>
    </row>
    <row r="3" spans="2:20" ht="22.5" customHeight="1" x14ac:dyDescent="0.3">
      <c r="B3" s="138" t="s">
        <v>194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8"/>
    </row>
    <row r="4" spans="2:20" ht="19.5" customHeight="1" thickBot="1" x14ac:dyDescent="0.35">
      <c r="B4" s="139" t="s">
        <v>195</v>
      </c>
      <c r="C4" s="289" t="s">
        <v>196</v>
      </c>
      <c r="D4" s="290"/>
      <c r="E4" s="291" t="s">
        <v>197</v>
      </c>
      <c r="F4" s="291"/>
      <c r="G4" s="291"/>
      <c r="H4" s="291"/>
      <c r="I4" s="291"/>
      <c r="J4" s="291"/>
      <c r="K4" s="291"/>
      <c r="L4" s="291"/>
      <c r="M4" s="291"/>
      <c r="N4" s="291"/>
      <c r="O4" s="140"/>
      <c r="P4" s="292" t="s">
        <v>198</v>
      </c>
      <c r="Q4" s="292"/>
      <c r="R4" s="292"/>
      <c r="S4" s="292"/>
      <c r="T4" s="293"/>
    </row>
    <row r="5" spans="2:20" ht="20.25" customHeight="1" x14ac:dyDescent="0.3">
      <c r="B5" s="281" t="s">
        <v>199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3"/>
    </row>
    <row r="6" spans="2:20" ht="20.25" customHeight="1" thickBot="1" x14ac:dyDescent="0.35">
      <c r="B6" s="294" t="s">
        <v>200</v>
      </c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6"/>
    </row>
    <row r="7" spans="2:20" ht="20.25" customHeight="1" thickBot="1" x14ac:dyDescent="0.35">
      <c r="B7" s="297" t="s">
        <v>201</v>
      </c>
      <c r="C7" s="300" t="s">
        <v>202</v>
      </c>
      <c r="D7" s="302" t="s">
        <v>203</v>
      </c>
      <c r="E7" s="304" t="s">
        <v>204</v>
      </c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6"/>
    </row>
    <row r="8" spans="2:20" ht="19.5" customHeight="1" x14ac:dyDescent="0.3">
      <c r="B8" s="298"/>
      <c r="C8" s="301"/>
      <c r="D8" s="303"/>
      <c r="E8" s="307" t="s">
        <v>205</v>
      </c>
      <c r="F8" s="308"/>
      <c r="G8" s="309"/>
      <c r="H8" s="307" t="s">
        <v>206</v>
      </c>
      <c r="I8" s="308"/>
      <c r="J8" s="309"/>
      <c r="K8" s="307" t="s">
        <v>207</v>
      </c>
      <c r="L8" s="308"/>
      <c r="M8" s="309"/>
      <c r="N8" s="307" t="s">
        <v>208</v>
      </c>
      <c r="O8" s="308"/>
      <c r="P8" s="309"/>
      <c r="Q8" s="307" t="s">
        <v>209</v>
      </c>
      <c r="R8" s="308"/>
      <c r="S8" s="309"/>
      <c r="T8" s="310" t="s">
        <v>210</v>
      </c>
    </row>
    <row r="9" spans="2:20" ht="27" customHeight="1" thickBot="1" x14ac:dyDescent="0.35">
      <c r="B9" s="299"/>
      <c r="C9" s="301"/>
      <c r="D9" s="303"/>
      <c r="E9" s="141" t="s">
        <v>211</v>
      </c>
      <c r="F9" s="142" t="s">
        <v>212</v>
      </c>
      <c r="G9" s="143" t="s">
        <v>213</v>
      </c>
      <c r="H9" s="141" t="s">
        <v>211</v>
      </c>
      <c r="I9" s="142" t="s">
        <v>212</v>
      </c>
      <c r="J9" s="143" t="s">
        <v>213</v>
      </c>
      <c r="K9" s="141" t="s">
        <v>211</v>
      </c>
      <c r="L9" s="142" t="s">
        <v>212</v>
      </c>
      <c r="M9" s="143" t="s">
        <v>213</v>
      </c>
      <c r="N9" s="141" t="s">
        <v>211</v>
      </c>
      <c r="O9" s="142" t="s">
        <v>212</v>
      </c>
      <c r="P9" s="143" t="s">
        <v>213</v>
      </c>
      <c r="Q9" s="144" t="s">
        <v>211</v>
      </c>
      <c r="R9" s="145" t="s">
        <v>212</v>
      </c>
      <c r="S9" s="146" t="s">
        <v>213</v>
      </c>
      <c r="T9" s="311"/>
    </row>
    <row r="10" spans="2:20" ht="16.5" customHeight="1" thickBot="1" x14ac:dyDescent="0.35">
      <c r="B10" s="312" t="s">
        <v>214</v>
      </c>
      <c r="C10" s="316" t="s">
        <v>215</v>
      </c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7"/>
    </row>
    <row r="11" spans="2:20" ht="16.5" customHeight="1" x14ac:dyDescent="0.3">
      <c r="B11" s="313"/>
      <c r="C11" s="147" t="s">
        <v>216</v>
      </c>
      <c r="D11" s="318" t="s">
        <v>217</v>
      </c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1"/>
    </row>
    <row r="12" spans="2:20" ht="16.5" customHeight="1" x14ac:dyDescent="0.3">
      <c r="B12" s="314"/>
      <c r="C12" s="148" t="s">
        <v>218</v>
      </c>
      <c r="D12" s="319"/>
      <c r="E12" s="149">
        <v>47</v>
      </c>
      <c r="F12" s="150">
        <f>E12*('[9]CALCULO X ALIMENTOS E INSUMOS'!E5*2)</f>
        <v>3716.7599999999998</v>
      </c>
      <c r="G12" s="322">
        <f>SUM(F12+F13+F15)/5</f>
        <v>1323.5439999999999</v>
      </c>
      <c r="H12" s="149">
        <v>55</v>
      </c>
      <c r="I12" s="150">
        <f>H12*('[9]CALCULO X ALIMENTOS E INSUMOS'!E5*2)</f>
        <v>4349.3999999999996</v>
      </c>
      <c r="J12" s="322">
        <f t="shared" ref="J12" si="0">SUM(I12:I15)/5</f>
        <v>1519.5759999999998</v>
      </c>
      <c r="K12" s="149">
        <v>63</v>
      </c>
      <c r="L12" s="150">
        <f>K12*('[9]CALCULO X ALIMENTOS E INSUMOS'!E5*2)</f>
        <v>4982.04</v>
      </c>
      <c r="M12" s="322">
        <f t="shared" ref="M12" si="1">SUM(L12:L15)/5</f>
        <v>1715.6080000000002</v>
      </c>
      <c r="N12" s="149">
        <v>78</v>
      </c>
      <c r="O12" s="150">
        <f>N12*('[9]CALCULO X ALIMENTOS E INSUMOS'!E5*2)</f>
        <v>6168.24</v>
      </c>
      <c r="P12" s="322">
        <f>SUM(O12:O15)/5</f>
        <v>2103.44</v>
      </c>
      <c r="Q12" s="149">
        <v>94</v>
      </c>
      <c r="R12" s="150">
        <f>Q12*('[9]CALCULO X ALIMENTOS E INSUMOS'!E5*2)</f>
        <v>7433.5199999999995</v>
      </c>
      <c r="S12" s="322">
        <f>SUM(R12:R15)/5</f>
        <v>2495.5039999999999</v>
      </c>
      <c r="T12" s="323">
        <f>AVERAGE(G12,J12,M12,P12,S12)</f>
        <v>1831.5343999999998</v>
      </c>
    </row>
    <row r="13" spans="2:20" ht="16.5" customHeight="1" x14ac:dyDescent="0.3">
      <c r="B13" s="314"/>
      <c r="C13" s="148" t="s">
        <v>219</v>
      </c>
      <c r="D13" s="319"/>
      <c r="E13" s="149">
        <v>38</v>
      </c>
      <c r="F13" s="150">
        <f>E13*('[9]CALCULO X ALIMENTOS E INSUMOS'!E6*2)</f>
        <v>2200.96</v>
      </c>
      <c r="G13" s="322"/>
      <c r="H13" s="149">
        <v>44</v>
      </c>
      <c r="I13" s="150">
        <f>H13*('[9]CALCULO X ALIMENTOS E INSUMOS'!E6*2)</f>
        <v>2548.48</v>
      </c>
      <c r="J13" s="322"/>
      <c r="K13" s="149">
        <v>50</v>
      </c>
      <c r="L13" s="150">
        <f>K13*('[9]CALCULO X ALIMENTOS E INSUMOS'!E6*2)</f>
        <v>2896</v>
      </c>
      <c r="M13" s="322"/>
      <c r="N13" s="149">
        <v>63</v>
      </c>
      <c r="O13" s="150">
        <f>N13*('[9]CALCULO X ALIMENTOS E INSUMOS'!E6*2)</f>
        <v>3648.96</v>
      </c>
      <c r="P13" s="322"/>
      <c r="Q13" s="149">
        <v>75</v>
      </c>
      <c r="R13" s="150">
        <f>Q13*('[9]CALCULO X ALIMENTOS E INSUMOS'!E6*2)</f>
        <v>4344</v>
      </c>
      <c r="S13" s="322"/>
      <c r="T13" s="324"/>
    </row>
    <row r="14" spans="2:20" ht="16.5" customHeight="1" x14ac:dyDescent="0.3">
      <c r="B14" s="314"/>
      <c r="C14" s="151" t="s">
        <v>220</v>
      </c>
      <c r="D14" s="319" t="s">
        <v>221</v>
      </c>
      <c r="E14" s="326"/>
      <c r="F14" s="326"/>
      <c r="G14" s="322"/>
      <c r="H14" s="326"/>
      <c r="I14" s="326"/>
      <c r="J14" s="322"/>
      <c r="K14" s="326"/>
      <c r="L14" s="326"/>
      <c r="M14" s="322"/>
      <c r="N14" s="326"/>
      <c r="O14" s="326"/>
      <c r="P14" s="322"/>
      <c r="Q14" s="326"/>
      <c r="R14" s="326"/>
      <c r="S14" s="322"/>
      <c r="T14" s="324"/>
    </row>
    <row r="15" spans="2:20" ht="16.5" customHeight="1" thickBot="1" x14ac:dyDescent="0.35">
      <c r="B15" s="314"/>
      <c r="C15" s="152" t="s">
        <v>222</v>
      </c>
      <c r="D15" s="319"/>
      <c r="E15" s="149">
        <v>55</v>
      </c>
      <c r="F15" s="150">
        <f>'[9]CALCULO X ALIMENTOS E INSUMOS'!E7</f>
        <v>700</v>
      </c>
      <c r="G15" s="322"/>
      <c r="H15" s="149">
        <v>55</v>
      </c>
      <c r="I15" s="150">
        <f>'[9]CALCULO X ALIMENTOS E INSUMOS'!E7</f>
        <v>700</v>
      </c>
      <c r="J15" s="322"/>
      <c r="K15" s="149">
        <v>55</v>
      </c>
      <c r="L15" s="150">
        <f>'[9]CALCULO X ALIMENTOS E INSUMOS'!E7</f>
        <v>700</v>
      </c>
      <c r="M15" s="322"/>
      <c r="N15" s="149">
        <v>55</v>
      </c>
      <c r="O15" s="150">
        <f>'[9]CALCULO X ALIMENTOS E INSUMOS'!E7</f>
        <v>700</v>
      </c>
      <c r="P15" s="322"/>
      <c r="Q15" s="149">
        <v>55</v>
      </c>
      <c r="R15" s="150">
        <f>'[9]CALCULO X ALIMENTOS E INSUMOS'!E7</f>
        <v>700</v>
      </c>
      <c r="S15" s="322"/>
      <c r="T15" s="325"/>
    </row>
    <row r="16" spans="2:20" ht="16.5" customHeight="1" x14ac:dyDescent="0.3">
      <c r="B16" s="314"/>
      <c r="C16" s="151" t="s">
        <v>223</v>
      </c>
      <c r="D16" s="319" t="s">
        <v>224</v>
      </c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9"/>
    </row>
    <row r="17" spans="2:20" ht="16.5" customHeight="1" thickBot="1" x14ac:dyDescent="0.35">
      <c r="B17" s="315"/>
      <c r="C17" s="153" t="s">
        <v>225</v>
      </c>
      <c r="D17" s="327"/>
      <c r="E17" s="154">
        <v>5</v>
      </c>
      <c r="F17" s="155">
        <f>E17*('[9]CALCULO X ALIMENTOS E INSUMOS'!E15*2)</f>
        <v>132.45000000000002</v>
      </c>
      <c r="G17" s="156">
        <f>F17/2</f>
        <v>66.225000000000009</v>
      </c>
      <c r="H17" s="154">
        <v>8</v>
      </c>
      <c r="I17" s="155">
        <f>H17*('[9]CALCULO X ALIMENTOS E INSUMOS'!E15*2)</f>
        <v>211.92000000000002</v>
      </c>
      <c r="J17" s="156">
        <f>I17/2</f>
        <v>105.96000000000001</v>
      </c>
      <c r="K17" s="154">
        <v>17</v>
      </c>
      <c r="L17" s="155">
        <f>K17*('[9]CALCULO X ALIMENTOS E INSUMOS'!E15*2)</f>
        <v>450.33000000000004</v>
      </c>
      <c r="M17" s="156">
        <f>L17/2</f>
        <v>225.16500000000002</v>
      </c>
      <c r="N17" s="154">
        <v>25</v>
      </c>
      <c r="O17" s="155">
        <f>N17*('[9]CALCULO X ALIMENTOS E INSUMOS'!E15*2)</f>
        <v>662.25</v>
      </c>
      <c r="P17" s="156">
        <f>O17/2</f>
        <v>331.125</v>
      </c>
      <c r="Q17" s="154">
        <v>40</v>
      </c>
      <c r="R17" s="155">
        <f>Q17*('[9]CALCULO X ALIMENTOS E INSUMOS'!E15*2)</f>
        <v>1059.6000000000001</v>
      </c>
      <c r="S17" s="156">
        <f>R17/2</f>
        <v>529.80000000000007</v>
      </c>
      <c r="T17" s="157">
        <f t="shared" ref="T17" si="2">AVERAGE(G17,J17,M17,P17,S17)</f>
        <v>251.65500000000003</v>
      </c>
    </row>
    <row r="18" spans="2:20" ht="17.25" thickBot="1" x14ac:dyDescent="0.35">
      <c r="B18" s="312" t="s">
        <v>226</v>
      </c>
      <c r="C18" s="316" t="s">
        <v>227</v>
      </c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7"/>
    </row>
    <row r="19" spans="2:20" ht="16.5" customHeight="1" x14ac:dyDescent="0.3">
      <c r="B19" s="314"/>
      <c r="C19" s="158" t="s">
        <v>228</v>
      </c>
      <c r="D19" s="330" t="s">
        <v>229</v>
      </c>
      <c r="E19" s="159">
        <v>24</v>
      </c>
      <c r="F19" s="160">
        <f>E19*('[9]CALCULO X ALIMENTOS E INSUMOS'!E28*4)</f>
        <v>585.59999999999991</v>
      </c>
      <c r="G19" s="332">
        <f>SUM(F19:F20)/5</f>
        <v>156.46666666666664</v>
      </c>
      <c r="H19" s="159">
        <v>31</v>
      </c>
      <c r="I19" s="160">
        <f>H19*('[9]CALCULO X ALIMENTOS E INSUMOS'!E28*4)</f>
        <v>756.4</v>
      </c>
      <c r="J19" s="332">
        <f t="shared" ref="J19" si="3">SUM(I19:I20)/5</f>
        <v>207.27333333333331</v>
      </c>
      <c r="K19" s="159">
        <v>40</v>
      </c>
      <c r="L19" s="160">
        <f>K19*('[9]CALCULO X ALIMENTOS E INSUMOS'!E28*4)</f>
        <v>976</v>
      </c>
      <c r="M19" s="332">
        <f t="shared" ref="M19" si="4">SUM(L19:L20)/5</f>
        <v>264.81333333333333</v>
      </c>
      <c r="N19" s="159">
        <v>56</v>
      </c>
      <c r="O19" s="160">
        <f>N19*('[9]CALCULO X ALIMENTOS E INSUMOS'!E28*4)</f>
        <v>1366.3999999999999</v>
      </c>
      <c r="P19" s="332">
        <f>SUM(O19:O20)/5</f>
        <v>364.08</v>
      </c>
      <c r="Q19" s="159">
        <v>62</v>
      </c>
      <c r="R19" s="160">
        <f>Q19*('[9]CALCULO X ALIMENTOS E INSUMOS'!E28*4)</f>
        <v>1512.8</v>
      </c>
      <c r="S19" s="332">
        <f>SUM(R19:R20)/5</f>
        <v>399.4133333333333</v>
      </c>
      <c r="T19" s="334">
        <f>AVERAGE(G19,J19,M19,P19,S19)</f>
        <v>278.40933333333334</v>
      </c>
    </row>
    <row r="20" spans="2:20" ht="16.5" customHeight="1" thickBot="1" x14ac:dyDescent="0.35">
      <c r="B20" s="315"/>
      <c r="C20" s="153" t="s">
        <v>230</v>
      </c>
      <c r="D20" s="331"/>
      <c r="E20" s="154">
        <v>26</v>
      </c>
      <c r="F20" s="161">
        <f>E20*'[9]CALCULO X ALIMENTOS E INSUMOS'!E34</f>
        <v>196.73333333333332</v>
      </c>
      <c r="G20" s="333"/>
      <c r="H20" s="154">
        <v>37</v>
      </c>
      <c r="I20" s="161">
        <f>H20*('[9]CALCULO X ALIMENTOS E INSUMOS'!E34)</f>
        <v>279.96666666666664</v>
      </c>
      <c r="J20" s="333"/>
      <c r="K20" s="154">
        <v>46</v>
      </c>
      <c r="L20" s="161">
        <f>K20*('[9]CALCULO X ALIMENTOS E INSUMOS'!E34)</f>
        <v>348.06666666666666</v>
      </c>
      <c r="M20" s="333"/>
      <c r="N20" s="154">
        <v>60</v>
      </c>
      <c r="O20" s="161">
        <f>N20*('[9]CALCULO X ALIMENTOS E INSUMOS'!E34)</f>
        <v>454</v>
      </c>
      <c r="P20" s="333"/>
      <c r="Q20" s="154">
        <v>64</v>
      </c>
      <c r="R20" s="161">
        <f>Q20*('[9]CALCULO X ALIMENTOS E INSUMOS'!E34)</f>
        <v>484.26666666666665</v>
      </c>
      <c r="S20" s="333"/>
      <c r="T20" s="323"/>
    </row>
    <row r="21" spans="2:20" ht="17.25" thickBot="1" x14ac:dyDescent="0.35">
      <c r="B21" s="312" t="s">
        <v>231</v>
      </c>
      <c r="C21" s="316" t="s">
        <v>227</v>
      </c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7"/>
    </row>
    <row r="22" spans="2:20" ht="16.5" customHeight="1" x14ac:dyDescent="0.3">
      <c r="B22" s="314"/>
      <c r="C22" s="162" t="s">
        <v>232</v>
      </c>
      <c r="D22" s="330" t="s">
        <v>229</v>
      </c>
      <c r="E22" s="163">
        <v>95</v>
      </c>
      <c r="F22" s="164">
        <f>E22*('[9]CALCULO X ALIMENTOS E INSUMOS'!E24)</f>
        <v>503.5</v>
      </c>
      <c r="G22" s="332">
        <f>SUM(F22:F25)/5</f>
        <v>444.3</v>
      </c>
      <c r="H22" s="163">
        <v>108</v>
      </c>
      <c r="I22" s="164">
        <f>H22*('[9]CALCULO X ALIMENTOS E INSUMOS'!E24)</f>
        <v>572.4</v>
      </c>
      <c r="J22" s="332">
        <f t="shared" ref="J22" si="5">SUM(I22:I25)/5</f>
        <v>525.68000000000006</v>
      </c>
      <c r="K22" s="163">
        <v>142</v>
      </c>
      <c r="L22" s="164">
        <f>K22*('[9]CALCULO X ALIMENTOS E INSUMOS'!E24)</f>
        <v>752.6</v>
      </c>
      <c r="M22" s="332">
        <f t="shared" ref="M22" si="6">SUM(L22:L25)/5</f>
        <v>642.91999999999996</v>
      </c>
      <c r="N22" s="163">
        <v>167</v>
      </c>
      <c r="O22" s="164">
        <f>N22*('[9]CALCULO X ALIMENTOS E INSUMOS'!E24)</f>
        <v>885.1</v>
      </c>
      <c r="P22" s="332">
        <f>SUM(O22:O25)/5</f>
        <v>790.92</v>
      </c>
      <c r="Q22" s="163">
        <v>225</v>
      </c>
      <c r="R22" s="164">
        <f>Q22*('[9]CALCULO X ALIMENTOS E INSUMOS'!E24)</f>
        <v>1192.5</v>
      </c>
      <c r="S22" s="336">
        <f>SUM(R22:R25)/5</f>
        <v>1009.4</v>
      </c>
      <c r="T22" s="323">
        <f>AVERAGE(G22,J22,M22,P22,S22)</f>
        <v>682.64400000000001</v>
      </c>
    </row>
    <row r="23" spans="2:20" ht="16.5" customHeight="1" x14ac:dyDescent="0.3">
      <c r="B23" s="314"/>
      <c r="C23" s="165" t="s">
        <v>233</v>
      </c>
      <c r="D23" s="335"/>
      <c r="E23" s="166">
        <v>78</v>
      </c>
      <c r="F23" s="167">
        <f>E23*('[9]CALCULO X ALIMENTOS E INSUMOS'!E21)</f>
        <v>429</v>
      </c>
      <c r="G23" s="322"/>
      <c r="H23" s="166">
        <v>88</v>
      </c>
      <c r="I23" s="167">
        <f>H23*('[9]CALCULO X ALIMENTOS E INSUMOS'!E21)</f>
        <v>484</v>
      </c>
      <c r="J23" s="322"/>
      <c r="K23" s="166">
        <v>119</v>
      </c>
      <c r="L23" s="167">
        <f>K23*('[9]CALCULO X ALIMENTOS E INSUMOS'!E21)</f>
        <v>654.5</v>
      </c>
      <c r="M23" s="322"/>
      <c r="N23" s="166">
        <v>138</v>
      </c>
      <c r="O23" s="167">
        <f>N23*('[9]CALCULO X ALIMENTOS E INSUMOS'!E21)</f>
        <v>759</v>
      </c>
      <c r="P23" s="322"/>
      <c r="Q23" s="166">
        <v>175</v>
      </c>
      <c r="R23" s="167">
        <f>Q23*('[9]CALCULO X ALIMENTOS E INSUMOS'!E21)</f>
        <v>962.5</v>
      </c>
      <c r="S23" s="337"/>
      <c r="T23" s="324"/>
    </row>
    <row r="24" spans="2:20" ht="16.5" customHeight="1" x14ac:dyDescent="0.3">
      <c r="B24" s="314"/>
      <c r="C24" s="165" t="s">
        <v>234</v>
      </c>
      <c r="D24" s="335"/>
      <c r="E24" s="166">
        <v>50</v>
      </c>
      <c r="F24" s="167">
        <f>E24*('[9]CALCULO X ALIMENTOS E INSUMOS'!E36)</f>
        <v>785</v>
      </c>
      <c r="G24" s="322"/>
      <c r="H24" s="166">
        <v>60</v>
      </c>
      <c r="I24" s="167">
        <f>H24*('[9]CALCULO X ALIMENTOS E INSUMOS'!E36)</f>
        <v>942</v>
      </c>
      <c r="J24" s="322"/>
      <c r="K24" s="166">
        <v>75</v>
      </c>
      <c r="L24" s="167">
        <f>K24*('[9]CALCULO X ALIMENTOS E INSUMOS'!E36)</f>
        <v>1177.5</v>
      </c>
      <c r="M24" s="322"/>
      <c r="N24" s="166">
        <v>95</v>
      </c>
      <c r="O24" s="167">
        <f>N24*('[9]CALCULO X ALIMENTOS E INSUMOS'!E36)</f>
        <v>1491.5</v>
      </c>
      <c r="P24" s="322"/>
      <c r="Q24" s="166">
        <v>120</v>
      </c>
      <c r="R24" s="167">
        <f>Q24*('[9]CALCULO X ALIMENTOS E INSUMOS'!E36)</f>
        <v>1884</v>
      </c>
      <c r="S24" s="337"/>
      <c r="T24" s="324"/>
    </row>
    <row r="25" spans="2:20" ht="16.5" customHeight="1" thickBot="1" x14ac:dyDescent="0.35">
      <c r="B25" s="315"/>
      <c r="C25" s="168" t="s">
        <v>235</v>
      </c>
      <c r="D25" s="331"/>
      <c r="E25" s="169">
        <v>40</v>
      </c>
      <c r="F25" s="170">
        <f>E25*('[9]CALCULO X ALIMENTOS E INSUMOS'!E35)</f>
        <v>504</v>
      </c>
      <c r="G25" s="333"/>
      <c r="H25" s="169">
        <v>50</v>
      </c>
      <c r="I25" s="170">
        <f>H25*('[9]CALCULO X ALIMENTOS E INSUMOS'!E35)</f>
        <v>630</v>
      </c>
      <c r="J25" s="333"/>
      <c r="K25" s="169">
        <v>50</v>
      </c>
      <c r="L25" s="170">
        <f>K25*('[9]CALCULO X ALIMENTOS E INSUMOS'!E35)</f>
        <v>630</v>
      </c>
      <c r="M25" s="333"/>
      <c r="N25" s="169">
        <v>65</v>
      </c>
      <c r="O25" s="170">
        <f>N25*('[9]CALCULO X ALIMENTOS E INSUMOS'!E35)</f>
        <v>819</v>
      </c>
      <c r="P25" s="333"/>
      <c r="Q25" s="169">
        <v>80</v>
      </c>
      <c r="R25" s="170">
        <f>Q25*('[9]CALCULO X ALIMENTOS E INSUMOS'!E35)</f>
        <v>1008</v>
      </c>
      <c r="S25" s="338"/>
      <c r="T25" s="325"/>
    </row>
    <row r="26" spans="2:20" ht="17.25" thickBot="1" x14ac:dyDescent="0.35">
      <c r="B26" s="312" t="s">
        <v>236</v>
      </c>
      <c r="C26" s="340" t="s">
        <v>237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1"/>
    </row>
    <row r="27" spans="2:20" ht="16.5" customHeight="1" x14ac:dyDescent="0.3">
      <c r="B27" s="339"/>
      <c r="C27" s="171" t="s">
        <v>238</v>
      </c>
      <c r="D27" s="330" t="s">
        <v>229</v>
      </c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3"/>
    </row>
    <row r="28" spans="2:20" ht="16.5" customHeight="1" thickBot="1" x14ac:dyDescent="0.35">
      <c r="B28" s="315"/>
      <c r="C28" s="153" t="s">
        <v>239</v>
      </c>
      <c r="D28" s="331"/>
      <c r="E28" s="172">
        <v>79</v>
      </c>
      <c r="F28" s="173">
        <f>E28*('[9]CALCULO X ALIMENTOS E INSUMOS'!E61*5)</f>
        <v>2593.080952380953</v>
      </c>
      <c r="G28" s="174">
        <f>F28/5</f>
        <v>518.61619047619058</v>
      </c>
      <c r="H28" s="172">
        <v>95</v>
      </c>
      <c r="I28" s="173">
        <f>H28*('[9]CALCULO X ALIMENTOS E INSUMOS'!E61*5)</f>
        <v>3118.2619047619055</v>
      </c>
      <c r="J28" s="174">
        <f t="shared" ref="J28" si="7">I28/5</f>
        <v>623.65238095238112</v>
      </c>
      <c r="K28" s="172">
        <v>102</v>
      </c>
      <c r="L28" s="173">
        <f>K28*('[9]CALCULO X ALIMENTOS E INSUMOS'!E61*5)</f>
        <v>3348.0285714285719</v>
      </c>
      <c r="M28" s="174">
        <f t="shared" ref="M28" si="8">L28/5</f>
        <v>669.60571428571438</v>
      </c>
      <c r="N28" s="172">
        <v>110</v>
      </c>
      <c r="O28" s="173">
        <f>N28*('[9]CALCULO X ALIMENTOS E INSUMOS'!E61*5)</f>
        <v>3610.6190476190482</v>
      </c>
      <c r="P28" s="174">
        <f>O28/5</f>
        <v>722.12380952380965</v>
      </c>
      <c r="Q28" s="172">
        <v>141</v>
      </c>
      <c r="R28" s="173">
        <f>Q28*('[9]CALCULO X ALIMENTOS E INSUMOS'!E61*5)</f>
        <v>4628.1571428571433</v>
      </c>
      <c r="S28" s="174">
        <f>R28/5</f>
        <v>925.63142857142861</v>
      </c>
      <c r="T28" s="157">
        <f t="shared" ref="T28" si="9">AVERAGE(G28,J28,M28,P28,S28)</f>
        <v>691.92590476190492</v>
      </c>
    </row>
    <row r="29" spans="2:20" ht="17.25" thickBot="1" x14ac:dyDescent="0.35">
      <c r="B29" s="344" t="s">
        <v>240</v>
      </c>
      <c r="C29" s="340" t="s">
        <v>237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1"/>
    </row>
    <row r="30" spans="2:20" ht="16.5" customHeight="1" x14ac:dyDescent="0.3">
      <c r="B30" s="345"/>
      <c r="C30" s="171" t="s">
        <v>241</v>
      </c>
      <c r="D30" s="330" t="s">
        <v>229</v>
      </c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3"/>
    </row>
    <row r="31" spans="2:20" ht="16.5" customHeight="1" thickBot="1" x14ac:dyDescent="0.35">
      <c r="B31" s="346"/>
      <c r="C31" s="175" t="s">
        <v>242</v>
      </c>
      <c r="D31" s="331"/>
      <c r="E31" s="172">
        <v>80</v>
      </c>
      <c r="F31" s="173">
        <f>E31*('[9]CALCULO X ALIMENTOS E INSUMOS'!E83*5)</f>
        <v>2505.2631578947371</v>
      </c>
      <c r="G31" s="174">
        <f>F31/5</f>
        <v>501.0526315789474</v>
      </c>
      <c r="H31" s="172">
        <v>80</v>
      </c>
      <c r="I31" s="173">
        <f>H31*('[9]CALCULO X ALIMENTOS E INSUMOS'!E83*5)</f>
        <v>2505.2631578947371</v>
      </c>
      <c r="J31" s="174">
        <f t="shared" ref="J31" si="10">I31/5</f>
        <v>501.0526315789474</v>
      </c>
      <c r="K31" s="172">
        <v>80</v>
      </c>
      <c r="L31" s="173">
        <f>K31*('[9]CALCULO X ALIMENTOS E INSUMOS'!E83*5)</f>
        <v>2505.2631578947371</v>
      </c>
      <c r="M31" s="174">
        <f t="shared" ref="M31" si="11">L31/5</f>
        <v>501.0526315789474</v>
      </c>
      <c r="N31" s="172">
        <v>80</v>
      </c>
      <c r="O31" s="173">
        <f>N31*('[9]CALCULO X ALIMENTOS E INSUMOS'!E83*5)</f>
        <v>2505.2631578947371</v>
      </c>
      <c r="P31" s="174">
        <f>O31/5</f>
        <v>501.0526315789474</v>
      </c>
      <c r="Q31" s="172">
        <v>80</v>
      </c>
      <c r="R31" s="173">
        <f>Q31*('[9]CALCULO X ALIMENTOS E INSUMOS'!E83*5)</f>
        <v>2505.2631578947371</v>
      </c>
      <c r="S31" s="174">
        <f>R31/5</f>
        <v>501.0526315789474</v>
      </c>
      <c r="T31" s="157">
        <f t="shared" ref="T31" si="12">AVERAGE(G31,J31,M31,P31,S31)</f>
        <v>501.0526315789474</v>
      </c>
    </row>
    <row r="32" spans="2:20" ht="17.25" thickBot="1" x14ac:dyDescent="0.35">
      <c r="B32" s="312" t="s">
        <v>243</v>
      </c>
      <c r="C32" s="340" t="s">
        <v>244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1"/>
    </row>
    <row r="33" spans="2:20" ht="16.5" customHeight="1" x14ac:dyDescent="0.3">
      <c r="B33" s="313"/>
      <c r="C33" s="176" t="s">
        <v>245</v>
      </c>
      <c r="D33" s="318" t="s">
        <v>246</v>
      </c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9"/>
    </row>
    <row r="34" spans="2:20" ht="16.5" customHeight="1" x14ac:dyDescent="0.3">
      <c r="B34" s="314"/>
      <c r="C34" s="177" t="s">
        <v>247</v>
      </c>
      <c r="D34" s="319"/>
      <c r="E34" s="166">
        <v>100</v>
      </c>
      <c r="F34" s="178">
        <f>E34*('[9]CALCULO X ALIMENTOS E INSUMOS'!E99)</f>
        <v>530</v>
      </c>
      <c r="G34" s="322">
        <f>SUM(F34:F35)/2</f>
        <v>532.79999999999995</v>
      </c>
      <c r="H34" s="166">
        <v>100</v>
      </c>
      <c r="I34" s="178">
        <f>H34*('[9]CALCULO X ALIMENTOS E INSUMOS'!E99)</f>
        <v>530</v>
      </c>
      <c r="J34" s="322">
        <f>SUM(I34:I35)/2</f>
        <v>532.79999999999995</v>
      </c>
      <c r="K34" s="166">
        <v>100</v>
      </c>
      <c r="L34" s="178">
        <f>K34*('[9]CALCULO X ALIMENTOS E INSUMOS'!E99)</f>
        <v>530</v>
      </c>
      <c r="M34" s="322">
        <f>SUM(L34:L35)/2</f>
        <v>532.79999999999995</v>
      </c>
      <c r="N34" s="166">
        <v>120</v>
      </c>
      <c r="O34" s="178">
        <f>N34*('[9]CALCULO X ALIMENTOS E INSUMOS'!E99)</f>
        <v>636</v>
      </c>
      <c r="P34" s="322">
        <f>SUM(O34:O35)/2</f>
        <v>627</v>
      </c>
      <c r="Q34" s="166">
        <v>120</v>
      </c>
      <c r="R34" s="178">
        <f>Q34*('[9]CALCULO X ALIMENTOS E INSUMOS'!E99)</f>
        <v>636</v>
      </c>
      <c r="S34" s="322">
        <f>SUM(R34:R35)/2</f>
        <v>627</v>
      </c>
      <c r="T34" s="323">
        <f>AVERAGE(G34,J34,M34,P34,S34)</f>
        <v>570.4799999999999</v>
      </c>
    </row>
    <row r="35" spans="2:20" ht="16.5" customHeight="1" x14ac:dyDescent="0.3">
      <c r="B35" s="347"/>
      <c r="C35" s="165" t="s">
        <v>248</v>
      </c>
      <c r="D35" s="319"/>
      <c r="E35" s="166">
        <v>13</v>
      </c>
      <c r="F35" s="178">
        <f>E35*('[9]CALCULO X ALIMENTOS E INSUMOS'!E98)</f>
        <v>535.6</v>
      </c>
      <c r="G35" s="322"/>
      <c r="H35" s="166">
        <v>13</v>
      </c>
      <c r="I35" s="178">
        <f>H35*('[9]CALCULO X ALIMENTOS E INSUMOS'!E98)</f>
        <v>535.6</v>
      </c>
      <c r="J35" s="322"/>
      <c r="K35" s="166">
        <v>13</v>
      </c>
      <c r="L35" s="178">
        <f>K35*('[9]CALCULO X ALIMENTOS E INSUMOS'!E98)</f>
        <v>535.6</v>
      </c>
      <c r="M35" s="322"/>
      <c r="N35" s="166">
        <v>15</v>
      </c>
      <c r="O35" s="178">
        <f>N35*('[9]CALCULO X ALIMENTOS E INSUMOS'!E98)</f>
        <v>618</v>
      </c>
      <c r="P35" s="322"/>
      <c r="Q35" s="166">
        <v>15</v>
      </c>
      <c r="R35" s="178">
        <f>Q35*('[9]CALCULO X ALIMENTOS E INSUMOS'!E98)</f>
        <v>618</v>
      </c>
      <c r="S35" s="322"/>
      <c r="T35" s="324"/>
    </row>
    <row r="36" spans="2:20" ht="16.5" customHeight="1" thickBot="1" x14ac:dyDescent="0.35">
      <c r="B36" s="347"/>
      <c r="C36" s="179" t="s">
        <v>249</v>
      </c>
      <c r="D36" s="319"/>
      <c r="E36" s="350"/>
      <c r="F36" s="350"/>
      <c r="G36" s="322"/>
      <c r="H36" s="350"/>
      <c r="I36" s="350"/>
      <c r="J36" s="322"/>
      <c r="K36" s="350"/>
      <c r="L36" s="350"/>
      <c r="M36" s="322"/>
      <c r="N36" s="350"/>
      <c r="O36" s="350"/>
      <c r="P36" s="322"/>
      <c r="Q36" s="350"/>
      <c r="R36" s="350"/>
      <c r="S36" s="322"/>
      <c r="T36" s="324"/>
    </row>
    <row r="37" spans="2:20" ht="16.5" hidden="1" customHeight="1" thickBot="1" x14ac:dyDescent="0.35">
      <c r="B37" s="347"/>
      <c r="C37" s="168" t="s">
        <v>250</v>
      </c>
      <c r="D37" s="327"/>
      <c r="E37" s="169">
        <v>10</v>
      </c>
      <c r="F37" s="180">
        <f>E37*('[9]CALCULO X ALIMENTOS E INSUMOS'!E100)</f>
        <v>389</v>
      </c>
      <c r="G37" s="333"/>
      <c r="H37" s="169">
        <v>12</v>
      </c>
      <c r="I37" s="180">
        <f>H37*('[9]CALCULO X ALIMENTOS E INSUMOS'!E100)</f>
        <v>466.79999999999995</v>
      </c>
      <c r="J37" s="333"/>
      <c r="K37" s="169">
        <v>30</v>
      </c>
      <c r="L37" s="180">
        <f>K37*('[9]CALCULO X ALIMENTOS E INSUMOS'!E100)</f>
        <v>1167</v>
      </c>
      <c r="M37" s="333"/>
      <c r="N37" s="169">
        <v>35</v>
      </c>
      <c r="O37" s="180">
        <f>N37*('[9]CALCULO X ALIMENTOS E INSUMOS'!E100)</f>
        <v>1361.5</v>
      </c>
      <c r="P37" s="333"/>
      <c r="Q37" s="169">
        <v>45</v>
      </c>
      <c r="R37" s="180">
        <f>Q37*('[9]CALCULO X ALIMENTOS E INSUMOS'!E100)</f>
        <v>1750.5</v>
      </c>
      <c r="S37" s="333"/>
      <c r="T37" s="325"/>
    </row>
    <row r="38" spans="2:20" ht="17.25" thickBot="1" x14ac:dyDescent="0.35">
      <c r="B38" s="344" t="s">
        <v>175</v>
      </c>
      <c r="C38" s="340" t="s">
        <v>251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1"/>
    </row>
    <row r="39" spans="2:20" ht="16.5" customHeight="1" x14ac:dyDescent="0.3">
      <c r="B39" s="357"/>
      <c r="C39" s="162" t="s">
        <v>252</v>
      </c>
      <c r="D39" s="330" t="s">
        <v>229</v>
      </c>
      <c r="E39" s="163">
        <v>6</v>
      </c>
      <c r="F39" s="181">
        <f>E39*('[9]CALCULO X ALIMENTOS E INSUMOS'!E88*4)</f>
        <v>104.80000000000001</v>
      </c>
      <c r="G39" s="336">
        <f>SUM(F39:F40)/5</f>
        <v>31.360000000000003</v>
      </c>
      <c r="H39" s="163">
        <v>6</v>
      </c>
      <c r="I39" s="181">
        <f>H39*('[9]CALCULO X ALIMENTOS E INSUMOS'!E88*4)</f>
        <v>104.80000000000001</v>
      </c>
      <c r="J39" s="336">
        <f>SUM(I39:I40)/5</f>
        <v>31.360000000000003</v>
      </c>
      <c r="K39" s="163">
        <v>6</v>
      </c>
      <c r="L39" s="181">
        <f>K39*('[9]CALCULO X ALIMENTOS E INSUMOS'!E88*4)</f>
        <v>104.80000000000001</v>
      </c>
      <c r="M39" s="336">
        <f>SUM(L39:L40)/5</f>
        <v>31.360000000000003</v>
      </c>
      <c r="N39" s="163">
        <v>8</v>
      </c>
      <c r="O39" s="182">
        <f>N39*('[9]CALCULO X ALIMENTOS E INSUMOS'!E88*4)</f>
        <v>139.73333333333335</v>
      </c>
      <c r="P39" s="336">
        <f>SUM(O39:O40)/5</f>
        <v>40.946666666666673</v>
      </c>
      <c r="Q39" s="163">
        <v>8</v>
      </c>
      <c r="R39" s="182">
        <f>Q39*('[9]CALCULO X ALIMENTOS E INSUMOS'!E88*4)</f>
        <v>139.73333333333335</v>
      </c>
      <c r="S39" s="336">
        <f>SUM(R39:R40)/5</f>
        <v>40.946666666666673</v>
      </c>
      <c r="T39" s="354">
        <f t="shared" ref="T39" si="13">AVERAGE(G39,J39,M39,P39,S39)</f>
        <v>35.19466666666667</v>
      </c>
    </row>
    <row r="40" spans="2:20" ht="16.5" customHeight="1" thickBot="1" x14ac:dyDescent="0.35">
      <c r="B40" s="346"/>
      <c r="C40" s="168" t="s">
        <v>253</v>
      </c>
      <c r="D40" s="331"/>
      <c r="E40" s="169">
        <v>8</v>
      </c>
      <c r="F40" s="180">
        <f>E40*'[9]CALCULO X ALIMENTOS E INSUMOS'!E89</f>
        <v>52</v>
      </c>
      <c r="G40" s="338"/>
      <c r="H40" s="169">
        <v>8</v>
      </c>
      <c r="I40" s="180">
        <f>H40*'[9]CALCULO X ALIMENTOS E INSUMOS'!E89</f>
        <v>52</v>
      </c>
      <c r="J40" s="338"/>
      <c r="K40" s="169">
        <v>8</v>
      </c>
      <c r="L40" s="180">
        <f>K40*'[9]CALCULO X ALIMENTOS E INSUMOS'!E89</f>
        <v>52</v>
      </c>
      <c r="M40" s="338"/>
      <c r="N40" s="169">
        <v>10</v>
      </c>
      <c r="O40" s="180">
        <f>N40*'[9]CALCULO X ALIMENTOS E INSUMOS'!E89</f>
        <v>65</v>
      </c>
      <c r="P40" s="338"/>
      <c r="Q40" s="169">
        <v>10</v>
      </c>
      <c r="R40" s="180">
        <f>Q40*'[9]CALCULO X ALIMENTOS E INSUMOS'!E89</f>
        <v>65</v>
      </c>
      <c r="S40" s="338"/>
      <c r="T40" s="355"/>
    </row>
    <row r="41" spans="2:20" ht="17.25" thickBot="1" x14ac:dyDescent="0.35">
      <c r="B41" s="344" t="s">
        <v>178</v>
      </c>
      <c r="C41" s="340" t="s">
        <v>254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1"/>
    </row>
    <row r="42" spans="2:20" ht="16.5" customHeight="1" thickBot="1" x14ac:dyDescent="0.35">
      <c r="B42" s="356"/>
      <c r="C42" s="183" t="s">
        <v>255</v>
      </c>
      <c r="D42" s="184" t="s">
        <v>229</v>
      </c>
      <c r="E42" s="185">
        <v>35</v>
      </c>
      <c r="F42" s="186">
        <f>E42*'[9]CALCULO X ALIMENTOS E INSUMOS'!E95</f>
        <v>749</v>
      </c>
      <c r="G42" s="187">
        <f>F42/5</f>
        <v>149.80000000000001</v>
      </c>
      <c r="H42" s="185">
        <v>45</v>
      </c>
      <c r="I42" s="188">
        <f>H42*'[9]CALCULO X ALIMENTOS E INSUMOS'!E95</f>
        <v>962.99999999999989</v>
      </c>
      <c r="J42" s="189">
        <f t="shared" ref="J42" si="14">I42/5</f>
        <v>192.59999999999997</v>
      </c>
      <c r="K42" s="185">
        <v>55</v>
      </c>
      <c r="L42" s="186">
        <f>K42*'[9]CALCULO X ALIMENTOS E INSUMOS'!E95</f>
        <v>1177</v>
      </c>
      <c r="M42" s="189">
        <f t="shared" ref="M42" si="15">L42/5</f>
        <v>235.4</v>
      </c>
      <c r="N42" s="185">
        <v>70</v>
      </c>
      <c r="O42" s="186">
        <f>N42*'[9]CALCULO X ALIMENTOS E INSUMOS'!E95</f>
        <v>1498</v>
      </c>
      <c r="P42" s="189">
        <f>O42/5</f>
        <v>299.60000000000002</v>
      </c>
      <c r="Q42" s="185">
        <v>80</v>
      </c>
      <c r="R42" s="186">
        <f>Q42*'[9]CALCULO X ALIMENTOS E INSUMOS'!E95</f>
        <v>1712</v>
      </c>
      <c r="S42" s="189">
        <f>R42/5</f>
        <v>342.4</v>
      </c>
      <c r="T42" s="157">
        <f t="shared" ref="T42:T44" si="16">AVERAGE(G42,J42,M42,P42,S42)</f>
        <v>243.95999999999998</v>
      </c>
    </row>
    <row r="43" spans="2:20" ht="17.25" thickBot="1" x14ac:dyDescent="0.35">
      <c r="B43" s="312" t="s">
        <v>256</v>
      </c>
      <c r="C43" s="340" t="s">
        <v>257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1"/>
    </row>
    <row r="44" spans="2:20" ht="16.5" customHeight="1" thickBot="1" x14ac:dyDescent="0.35">
      <c r="B44" s="315"/>
      <c r="C44" s="190" t="s">
        <v>258</v>
      </c>
      <c r="D44" s="184" t="s">
        <v>229</v>
      </c>
      <c r="E44" s="191">
        <v>150</v>
      </c>
      <c r="F44" s="192">
        <f>E44*('[9]CALCULO X ALIMENTOS E INSUMOS'!E109*5)</f>
        <v>375</v>
      </c>
      <c r="G44" s="191">
        <f>F44/5</f>
        <v>75</v>
      </c>
      <c r="H44" s="191">
        <v>180</v>
      </c>
      <c r="I44" s="192">
        <f>H44*('[9]CALCULO X ALIMENTOS E INSUMOS'!E109*5)</f>
        <v>450</v>
      </c>
      <c r="J44" s="193">
        <f t="shared" ref="J44" si="17">I44/5</f>
        <v>90</v>
      </c>
      <c r="K44" s="191">
        <v>180</v>
      </c>
      <c r="L44" s="192">
        <f>K44*('[9]CALCULO X ALIMENTOS E INSUMOS'!E109*5)</f>
        <v>450</v>
      </c>
      <c r="M44" s="193">
        <f t="shared" ref="M44" si="18">L44/5</f>
        <v>90</v>
      </c>
      <c r="N44" s="191">
        <v>200</v>
      </c>
      <c r="O44" s="193">
        <f>N44*('[9]CALCULO X ALIMENTOS E INSUMOS'!E109*5)</f>
        <v>500</v>
      </c>
      <c r="P44" s="193">
        <f>O44/5</f>
        <v>100</v>
      </c>
      <c r="Q44" s="191">
        <v>200</v>
      </c>
      <c r="R44" s="193">
        <f>Q44*('[9]CALCULO X ALIMENTOS E INSUMOS'!E109*5)</f>
        <v>500</v>
      </c>
      <c r="S44" s="193">
        <f>R44/5</f>
        <v>100</v>
      </c>
      <c r="T44" s="157">
        <f t="shared" si="16"/>
        <v>91</v>
      </c>
    </row>
    <row r="45" spans="2:20" ht="17.25" thickBot="1" x14ac:dyDescent="0.35">
      <c r="B45" s="358" t="s">
        <v>259</v>
      </c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60"/>
    </row>
    <row r="46" spans="2:20" ht="16.5" customHeight="1" x14ac:dyDescent="0.3">
      <c r="B46" s="361" t="s">
        <v>259</v>
      </c>
      <c r="C46" s="194" t="s">
        <v>260</v>
      </c>
      <c r="D46" s="362" t="s">
        <v>229</v>
      </c>
      <c r="E46" s="195">
        <v>5</v>
      </c>
      <c r="F46" s="196">
        <f>E46*'[9]CALCULO X ALIMENTOS E INSUMOS'!E104</f>
        <v>13</v>
      </c>
      <c r="G46" s="197">
        <f>F46/5</f>
        <v>2.6</v>
      </c>
      <c r="H46" s="195">
        <v>5</v>
      </c>
      <c r="I46" s="196">
        <f>H46*'[9]CALCULO X ALIMENTOS E INSUMOS'!E104</f>
        <v>13</v>
      </c>
      <c r="J46" s="197">
        <f t="shared" ref="J46:J51" si="19">I46/5</f>
        <v>2.6</v>
      </c>
      <c r="K46" s="195">
        <v>5</v>
      </c>
      <c r="L46" s="196">
        <f>K46*'[9]CALCULO X ALIMENTOS E INSUMOS'!E104</f>
        <v>13</v>
      </c>
      <c r="M46" s="197">
        <f t="shared" ref="M46:M51" si="20">L46/5</f>
        <v>2.6</v>
      </c>
      <c r="N46" s="195">
        <v>5</v>
      </c>
      <c r="O46" s="196">
        <f>N46*'[9]CALCULO X ALIMENTOS E INSUMOS'!E104</f>
        <v>13</v>
      </c>
      <c r="P46" s="197">
        <f>O46/5</f>
        <v>2.6</v>
      </c>
      <c r="Q46" s="195">
        <v>5</v>
      </c>
      <c r="R46" s="196">
        <f>Q46*'[9]CALCULO X ALIMENTOS E INSUMOS'!E104</f>
        <v>13</v>
      </c>
      <c r="S46" s="197">
        <f>R46/5</f>
        <v>2.6</v>
      </c>
      <c r="T46" s="198">
        <f>AVERAGE(G46,J46,M46,P46,S46)</f>
        <v>2.6</v>
      </c>
    </row>
    <row r="47" spans="2:20" ht="16.5" customHeight="1" x14ac:dyDescent="0.3">
      <c r="B47" s="339"/>
      <c r="C47" s="199" t="s">
        <v>261</v>
      </c>
      <c r="D47" s="363"/>
      <c r="E47" s="166">
        <v>10</v>
      </c>
      <c r="F47" s="178">
        <f>E47*'[9]CALCULO X ALIMENTOS E INSUMOS'!E48</f>
        <v>44</v>
      </c>
      <c r="G47" s="200">
        <f t="shared" ref="G47:G51" si="21">F47/5</f>
        <v>8.8000000000000007</v>
      </c>
      <c r="H47" s="166">
        <v>10</v>
      </c>
      <c r="I47" s="178">
        <f>H47*'[9]CALCULO X ALIMENTOS E INSUMOS'!E48</f>
        <v>44</v>
      </c>
      <c r="J47" s="200">
        <f t="shared" si="19"/>
        <v>8.8000000000000007</v>
      </c>
      <c r="K47" s="166">
        <v>10</v>
      </c>
      <c r="L47" s="178">
        <f>K47*'[9]CALCULO X ALIMENTOS E INSUMOS'!E48</f>
        <v>44</v>
      </c>
      <c r="M47" s="200">
        <f t="shared" si="20"/>
        <v>8.8000000000000007</v>
      </c>
      <c r="N47" s="166">
        <v>12</v>
      </c>
      <c r="O47" s="178">
        <f>N47*'[9]CALCULO X ALIMENTOS E INSUMOS'!E48</f>
        <v>52.800000000000004</v>
      </c>
      <c r="P47" s="200">
        <f t="shared" ref="P47:P51" si="22">O47/5</f>
        <v>10.56</v>
      </c>
      <c r="Q47" s="166">
        <v>12</v>
      </c>
      <c r="R47" s="178">
        <f>Q47*'[9]CALCULO X ALIMENTOS E INSUMOS'!E48</f>
        <v>52.800000000000004</v>
      </c>
      <c r="S47" s="201">
        <f t="shared" ref="S47:S51" si="23">R47/5</f>
        <v>10.56</v>
      </c>
      <c r="T47" s="157">
        <f t="shared" ref="T47:T51" si="24">AVERAGE(G47,J47,M47,P47,S47)</f>
        <v>9.5040000000000013</v>
      </c>
    </row>
    <row r="48" spans="2:20" ht="16.5" customHeight="1" x14ac:dyDescent="0.3">
      <c r="B48" s="339"/>
      <c r="C48" s="199" t="s">
        <v>262</v>
      </c>
      <c r="D48" s="363"/>
      <c r="E48" s="166">
        <v>10</v>
      </c>
      <c r="F48" s="178">
        <f>E48*'[9]CALCULO X ALIMENTOS E INSUMOS'!E49</f>
        <v>46</v>
      </c>
      <c r="G48" s="200">
        <f t="shared" si="21"/>
        <v>9.1999999999999993</v>
      </c>
      <c r="H48" s="166">
        <v>10</v>
      </c>
      <c r="I48" s="178">
        <f>H48*'[9]CALCULO X ALIMENTOS E INSUMOS'!E49</f>
        <v>46</v>
      </c>
      <c r="J48" s="200">
        <f t="shared" si="19"/>
        <v>9.1999999999999993</v>
      </c>
      <c r="K48" s="166">
        <v>10</v>
      </c>
      <c r="L48" s="178">
        <f>K48*'[9]CALCULO X ALIMENTOS E INSUMOS'!E49</f>
        <v>46</v>
      </c>
      <c r="M48" s="200">
        <f t="shared" si="20"/>
        <v>9.1999999999999993</v>
      </c>
      <c r="N48" s="166">
        <v>15</v>
      </c>
      <c r="O48" s="178">
        <f>N48*'[9]CALCULO X ALIMENTOS E INSUMOS'!E49</f>
        <v>69</v>
      </c>
      <c r="P48" s="201">
        <f t="shared" si="22"/>
        <v>13.8</v>
      </c>
      <c r="Q48" s="166">
        <v>15</v>
      </c>
      <c r="R48" s="178">
        <f>Q48*'[9]CALCULO X ALIMENTOS E INSUMOS'!E49</f>
        <v>69</v>
      </c>
      <c r="S48" s="201">
        <f t="shared" si="23"/>
        <v>13.8</v>
      </c>
      <c r="T48" s="157">
        <f t="shared" si="24"/>
        <v>11.040000000000001</v>
      </c>
    </row>
    <row r="49" spans="2:20" ht="16.5" customHeight="1" x14ac:dyDescent="0.3">
      <c r="B49" s="339"/>
      <c r="C49" s="199" t="s">
        <v>263</v>
      </c>
      <c r="D49" s="363"/>
      <c r="E49" s="166">
        <v>15</v>
      </c>
      <c r="F49" s="178">
        <f>E49*'[9]CALCULO X ALIMENTOS E INSUMOS'!E59</f>
        <v>72.149999999999991</v>
      </c>
      <c r="G49" s="200">
        <f t="shared" si="21"/>
        <v>14.429999999999998</v>
      </c>
      <c r="H49" s="166">
        <v>15</v>
      </c>
      <c r="I49" s="178">
        <f>H49*'[9]CALCULO X ALIMENTOS E INSUMOS'!E59</f>
        <v>72.149999999999991</v>
      </c>
      <c r="J49" s="200">
        <f t="shared" si="19"/>
        <v>14.429999999999998</v>
      </c>
      <c r="K49" s="166">
        <v>15</v>
      </c>
      <c r="L49" s="178">
        <f>K49*'[9]CALCULO X ALIMENTOS E INSUMOS'!E59</f>
        <v>72.149999999999991</v>
      </c>
      <c r="M49" s="200">
        <f t="shared" si="20"/>
        <v>14.429999999999998</v>
      </c>
      <c r="N49" s="166">
        <v>15</v>
      </c>
      <c r="O49" s="178">
        <f>N49*'[9]CALCULO X ALIMENTOS E INSUMOS'!E59</f>
        <v>72.149999999999991</v>
      </c>
      <c r="P49" s="200">
        <f t="shared" si="22"/>
        <v>14.429999999999998</v>
      </c>
      <c r="Q49" s="166">
        <v>20</v>
      </c>
      <c r="R49" s="178">
        <f>Q49*'[9]CALCULO X ALIMENTOS E INSUMOS'!E59</f>
        <v>96.199999999999989</v>
      </c>
      <c r="S49" s="200">
        <f t="shared" si="23"/>
        <v>19.239999999999998</v>
      </c>
      <c r="T49" s="157">
        <f t="shared" si="24"/>
        <v>15.391999999999999</v>
      </c>
    </row>
    <row r="50" spans="2:20" ht="16.5" customHeight="1" x14ac:dyDescent="0.3">
      <c r="B50" s="339"/>
      <c r="C50" s="199" t="s">
        <v>264</v>
      </c>
      <c r="D50" s="363"/>
      <c r="E50" s="166">
        <v>2</v>
      </c>
      <c r="F50" s="178">
        <f>E50*'[9]CALCULO X ALIMENTOS E INSUMOS'!E42</f>
        <v>25</v>
      </c>
      <c r="G50" s="200">
        <f t="shared" si="21"/>
        <v>5</v>
      </c>
      <c r="H50" s="166">
        <v>2</v>
      </c>
      <c r="I50" s="178">
        <f>H50*'[9]CALCULO X ALIMENTOS E INSUMOS'!E42</f>
        <v>25</v>
      </c>
      <c r="J50" s="200">
        <f t="shared" si="19"/>
        <v>5</v>
      </c>
      <c r="K50" s="166">
        <v>2</v>
      </c>
      <c r="L50" s="178">
        <f>K50*'[9]CALCULO X ALIMENTOS E INSUMOS'!E42</f>
        <v>25</v>
      </c>
      <c r="M50" s="200">
        <f t="shared" si="20"/>
        <v>5</v>
      </c>
      <c r="N50" s="166">
        <v>2</v>
      </c>
      <c r="O50" s="178">
        <f>N50*'[9]CALCULO X ALIMENTOS E INSUMOS'!E42</f>
        <v>25</v>
      </c>
      <c r="P50" s="200">
        <f t="shared" si="22"/>
        <v>5</v>
      </c>
      <c r="Q50" s="166">
        <v>2</v>
      </c>
      <c r="R50" s="178">
        <f>Q50*'[9]CALCULO X ALIMENTOS E INSUMOS'!E42</f>
        <v>25</v>
      </c>
      <c r="S50" s="200">
        <f t="shared" si="23"/>
        <v>5</v>
      </c>
      <c r="T50" s="157">
        <f t="shared" si="24"/>
        <v>5</v>
      </c>
    </row>
    <row r="51" spans="2:20" ht="16.5" customHeight="1" thickBot="1" x14ac:dyDescent="0.35">
      <c r="B51" s="339"/>
      <c r="C51" s="202" t="s">
        <v>265</v>
      </c>
      <c r="D51" s="364"/>
      <c r="E51" s="203">
        <v>2</v>
      </c>
      <c r="F51" s="204">
        <f>E51*'[9]CALCULO X ALIMENTOS E INSUMOS'!E56</f>
        <v>9.8000000000000007</v>
      </c>
      <c r="G51" s="205">
        <f t="shared" si="21"/>
        <v>1.9600000000000002</v>
      </c>
      <c r="H51" s="203">
        <v>2</v>
      </c>
      <c r="I51" s="204">
        <f>H51*'[9]CALCULO X ALIMENTOS E INSUMOS'!E56</f>
        <v>9.8000000000000007</v>
      </c>
      <c r="J51" s="205">
        <f t="shared" si="19"/>
        <v>1.9600000000000002</v>
      </c>
      <c r="K51" s="203">
        <v>2</v>
      </c>
      <c r="L51" s="204">
        <f>K51*'[9]CALCULO X ALIMENTOS E INSUMOS'!E56</f>
        <v>9.8000000000000007</v>
      </c>
      <c r="M51" s="205">
        <f t="shared" si="20"/>
        <v>1.9600000000000002</v>
      </c>
      <c r="N51" s="203">
        <v>2</v>
      </c>
      <c r="O51" s="204">
        <f>N51*'[9]CALCULO X ALIMENTOS E INSUMOS'!E56</f>
        <v>9.8000000000000007</v>
      </c>
      <c r="P51" s="205">
        <f t="shared" si="22"/>
        <v>1.9600000000000002</v>
      </c>
      <c r="Q51" s="203">
        <v>2</v>
      </c>
      <c r="R51" s="204">
        <f>Q51*'[9]CALCULO X ALIMENTOS E INSUMOS'!E56</f>
        <v>9.8000000000000007</v>
      </c>
      <c r="S51" s="205">
        <f t="shared" si="23"/>
        <v>1.9600000000000002</v>
      </c>
      <c r="T51" s="206">
        <f t="shared" si="24"/>
        <v>1.9600000000000002</v>
      </c>
    </row>
    <row r="52" spans="2:20" ht="24" customHeight="1" thickBot="1" x14ac:dyDescent="0.35">
      <c r="B52" s="351" t="s">
        <v>266</v>
      </c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3"/>
      <c r="T52" s="207">
        <f>SUM(T12+T17+T19+T22+T28+T31+T34+T39+T42+T44+T46+T47+T48+T49+T50+T51)</f>
        <v>5223.3519363408514</v>
      </c>
    </row>
    <row r="53" spans="2:20" ht="17.25" thickBot="1" x14ac:dyDescent="0.35">
      <c r="S53" s="208"/>
      <c r="T53" s="209"/>
    </row>
    <row r="54" spans="2:20" ht="19.5" thickBot="1" x14ac:dyDescent="0.35">
      <c r="T54" s="210">
        <v>3860</v>
      </c>
    </row>
  </sheetData>
  <mergeCells count="93">
    <mergeCell ref="D46:D51"/>
    <mergeCell ref="B52:S52"/>
    <mergeCell ref="M39:M40"/>
    <mergeCell ref="P39:P40"/>
    <mergeCell ref="S39:S40"/>
    <mergeCell ref="T39:T40"/>
    <mergeCell ref="B41:B42"/>
    <mergeCell ref="C41:T41"/>
    <mergeCell ref="B38:B40"/>
    <mergeCell ref="C38:T38"/>
    <mergeCell ref="D39:D40"/>
    <mergeCell ref="G39:G40"/>
    <mergeCell ref="J39:J40"/>
    <mergeCell ref="B43:B44"/>
    <mergeCell ref="C43:T43"/>
    <mergeCell ref="B45:T45"/>
    <mergeCell ref="B46:B51"/>
    <mergeCell ref="B32:B37"/>
    <mergeCell ref="C32:T32"/>
    <mergeCell ref="D33:D37"/>
    <mergeCell ref="E33:T33"/>
    <mergeCell ref="G34:G37"/>
    <mergeCell ref="J34:J37"/>
    <mergeCell ref="M34:M37"/>
    <mergeCell ref="P34:P37"/>
    <mergeCell ref="S34:S37"/>
    <mergeCell ref="T34:T37"/>
    <mergeCell ref="E36:F36"/>
    <mergeCell ref="H36:I36"/>
    <mergeCell ref="K36:L36"/>
    <mergeCell ref="N36:O36"/>
    <mergeCell ref="Q36:R36"/>
    <mergeCell ref="B26:B28"/>
    <mergeCell ref="C26:T26"/>
    <mergeCell ref="D27:D28"/>
    <mergeCell ref="E27:T27"/>
    <mergeCell ref="B29:B31"/>
    <mergeCell ref="C29:T29"/>
    <mergeCell ref="D30:D31"/>
    <mergeCell ref="E30:T30"/>
    <mergeCell ref="B21:B25"/>
    <mergeCell ref="C21:T21"/>
    <mergeCell ref="D22:D25"/>
    <mergeCell ref="G22:G25"/>
    <mergeCell ref="J22:J25"/>
    <mergeCell ref="M22:M25"/>
    <mergeCell ref="P22:P25"/>
    <mergeCell ref="S22:S25"/>
    <mergeCell ref="T22:T25"/>
    <mergeCell ref="D16:D17"/>
    <mergeCell ref="E16:T16"/>
    <mergeCell ref="B18:B20"/>
    <mergeCell ref="C18:T18"/>
    <mergeCell ref="D19:D20"/>
    <mergeCell ref="G19:G20"/>
    <mergeCell ref="J19:J20"/>
    <mergeCell ref="M19:M20"/>
    <mergeCell ref="P19:P20"/>
    <mergeCell ref="S19:S20"/>
    <mergeCell ref="T19:T20"/>
    <mergeCell ref="B10:B17"/>
    <mergeCell ref="C10:T10"/>
    <mergeCell ref="D11:D13"/>
    <mergeCell ref="E11:T11"/>
    <mergeCell ref="G12:G15"/>
    <mergeCell ref="J12:J15"/>
    <mergeCell ref="M12:M15"/>
    <mergeCell ref="P12:P15"/>
    <mergeCell ref="S12:S15"/>
    <mergeCell ref="T12:T15"/>
    <mergeCell ref="D14:D15"/>
    <mergeCell ref="E14:F14"/>
    <mergeCell ref="H14:I14"/>
    <mergeCell ref="K14:L14"/>
    <mergeCell ref="N14:O14"/>
    <mergeCell ref="Q14:R14"/>
    <mergeCell ref="B6:T6"/>
    <mergeCell ref="B7:B9"/>
    <mergeCell ref="C7:C9"/>
    <mergeCell ref="D7:D9"/>
    <mergeCell ref="E7:T7"/>
    <mergeCell ref="E8:G8"/>
    <mergeCell ref="H8:J8"/>
    <mergeCell ref="K8:M8"/>
    <mergeCell ref="N8:P8"/>
    <mergeCell ref="Q8:S8"/>
    <mergeCell ref="T8:T9"/>
    <mergeCell ref="B5:T5"/>
    <mergeCell ref="B2:T2"/>
    <mergeCell ref="C3:T3"/>
    <mergeCell ref="C4:D4"/>
    <mergeCell ref="E4:N4"/>
    <mergeCell ref="P4:T4"/>
  </mergeCells>
  <pageMargins left="0.31496062992125984" right="0.31496062992125984" top="0.55118110236220474" bottom="0.35433070866141736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0"/>
  <sheetViews>
    <sheetView view="pageBreakPreview" zoomScale="60" zoomScaleNormal="55" workbookViewId="0">
      <pane xSplit="4" ySplit="4" topLeftCell="E14" activePane="bottomRight" state="frozen"/>
      <selection pane="topRight" activeCell="E1" sqref="E1"/>
      <selection pane="bottomLeft" activeCell="A5" sqref="A5"/>
      <selection pane="bottomRight" activeCell="F10" sqref="F10"/>
    </sheetView>
  </sheetViews>
  <sheetFormatPr baseColWidth="10" defaultRowHeight="15" x14ac:dyDescent="0.25"/>
  <cols>
    <col min="1" max="1" width="2" customWidth="1"/>
    <col min="2" max="2" width="8.28515625" style="211" customWidth="1"/>
    <col min="3" max="3" width="54" style="212" customWidth="1"/>
    <col min="4" max="4" width="28.42578125" style="211" bestFit="1" customWidth="1"/>
    <col min="5" max="5" width="27.42578125" style="212" customWidth="1"/>
    <col min="6" max="6" width="18.140625" bestFit="1" customWidth="1"/>
  </cols>
  <sheetData>
    <row r="1" spans="2:7" ht="15.75" thickBot="1" x14ac:dyDescent="0.3"/>
    <row r="2" spans="2:7" ht="18.75" thickBot="1" x14ac:dyDescent="0.3">
      <c r="B2" s="213"/>
      <c r="C2" s="214"/>
      <c r="D2" s="214"/>
      <c r="E2" s="215"/>
    </row>
    <row r="3" spans="2:7" ht="19.5" customHeight="1" thickBot="1" x14ac:dyDescent="0.3">
      <c r="B3" s="365" t="s">
        <v>214</v>
      </c>
      <c r="C3" s="366"/>
      <c r="D3" s="366"/>
      <c r="E3" s="367"/>
    </row>
    <row r="4" spans="2:7" ht="54.75" thickBot="1" x14ac:dyDescent="0.3">
      <c r="B4" s="213" t="s">
        <v>1</v>
      </c>
      <c r="C4" s="214" t="s">
        <v>106</v>
      </c>
      <c r="D4" s="214" t="s">
        <v>107</v>
      </c>
      <c r="E4" s="216" t="s">
        <v>267</v>
      </c>
      <c r="F4" s="217" t="s">
        <v>268</v>
      </c>
    </row>
    <row r="5" spans="2:7" x14ac:dyDescent="0.25">
      <c r="B5" s="218">
        <v>1</v>
      </c>
      <c r="C5" s="219" t="s">
        <v>109</v>
      </c>
      <c r="D5" s="220" t="s">
        <v>110</v>
      </c>
      <c r="E5" s="221">
        <f>+F5/1000</f>
        <v>39.54</v>
      </c>
      <c r="F5">
        <v>39540</v>
      </c>
      <c r="G5">
        <f>+F5*0.9997</f>
        <v>39528.137999999999</v>
      </c>
    </row>
    <row r="6" spans="2:7" x14ac:dyDescent="0.25">
      <c r="B6" s="218">
        <f>+B5+1</f>
        <v>2</v>
      </c>
      <c r="C6" s="219" t="s">
        <v>111</v>
      </c>
      <c r="D6" s="220" t="s">
        <v>110</v>
      </c>
      <c r="E6" s="221">
        <f>+F6/1000</f>
        <v>28.96</v>
      </c>
      <c r="F6">
        <v>28960</v>
      </c>
    </row>
    <row r="7" spans="2:7" ht="15.75" thickBot="1" x14ac:dyDescent="0.3">
      <c r="B7" s="218">
        <f>+B6+1</f>
        <v>3</v>
      </c>
      <c r="C7" s="219" t="s">
        <v>112</v>
      </c>
      <c r="D7" s="220" t="s">
        <v>269</v>
      </c>
      <c r="E7" s="221">
        <v>700</v>
      </c>
      <c r="F7">
        <v>700</v>
      </c>
    </row>
    <row r="8" spans="2:7" ht="18.75" thickBot="1" x14ac:dyDescent="0.3">
      <c r="B8" s="222"/>
      <c r="C8" s="223"/>
      <c r="D8" s="224"/>
      <c r="E8" s="225">
        <v>200.138888888889</v>
      </c>
    </row>
    <row r="9" spans="2:7" ht="19.5" customHeight="1" thickBot="1" x14ac:dyDescent="0.3">
      <c r="B9" s="365" t="s">
        <v>270</v>
      </c>
      <c r="C9" s="366"/>
      <c r="D9" s="366"/>
      <c r="E9" s="225"/>
    </row>
    <row r="10" spans="2:7" ht="54.75" thickBot="1" x14ac:dyDescent="0.3">
      <c r="B10" s="213" t="s">
        <v>1</v>
      </c>
      <c r="C10" s="214" t="s">
        <v>106</v>
      </c>
      <c r="D10" s="214" t="s">
        <v>107</v>
      </c>
      <c r="E10" s="216" t="s">
        <v>267</v>
      </c>
    </row>
    <row r="11" spans="2:7" x14ac:dyDescent="0.25">
      <c r="B11" s="218">
        <v>1</v>
      </c>
      <c r="C11" s="219" t="s">
        <v>115</v>
      </c>
      <c r="D11" s="220" t="s">
        <v>110</v>
      </c>
      <c r="E11" s="221">
        <f>+F11/1000</f>
        <v>11.2</v>
      </c>
      <c r="F11">
        <v>11200</v>
      </c>
    </row>
    <row r="12" spans="2:7" x14ac:dyDescent="0.25">
      <c r="B12" s="218">
        <f>+B11+1</f>
        <v>2</v>
      </c>
      <c r="C12" s="219" t="s">
        <v>116</v>
      </c>
      <c r="D12" s="220" t="s">
        <v>110</v>
      </c>
      <c r="E12" s="221">
        <f t="shared" ref="E12:E14" si="0">+F12/1000</f>
        <v>19.100000000000001</v>
      </c>
      <c r="F12">
        <v>19100</v>
      </c>
    </row>
    <row r="13" spans="2:7" x14ac:dyDescent="0.25">
      <c r="B13" s="218">
        <f>+B12+1</f>
        <v>3</v>
      </c>
      <c r="C13" s="219" t="s">
        <v>117</v>
      </c>
      <c r="D13" s="220" t="s">
        <v>110</v>
      </c>
      <c r="E13" s="221">
        <f t="shared" si="0"/>
        <v>15.23</v>
      </c>
      <c r="F13">
        <v>15230</v>
      </c>
    </row>
    <row r="14" spans="2:7" ht="15.75" thickBot="1" x14ac:dyDescent="0.3">
      <c r="B14" s="218">
        <f>+B13+1</f>
        <v>4</v>
      </c>
      <c r="C14" s="219" t="s">
        <v>271</v>
      </c>
      <c r="D14" s="220" t="s">
        <v>110</v>
      </c>
      <c r="E14" s="221">
        <f t="shared" si="0"/>
        <v>7.45</v>
      </c>
      <c r="F14">
        <v>7450</v>
      </c>
    </row>
    <row r="15" spans="2:7" ht="18.75" thickBot="1" x14ac:dyDescent="0.3">
      <c r="B15" s="222"/>
      <c r="C15" s="223"/>
      <c r="D15" s="224"/>
      <c r="E15" s="225">
        <f>AVERAGE(E11:E14)</f>
        <v>13.245000000000001</v>
      </c>
    </row>
    <row r="16" spans="2:7" ht="19.5" customHeight="1" thickBot="1" x14ac:dyDescent="0.3">
      <c r="B16" s="365" t="s">
        <v>272</v>
      </c>
      <c r="C16" s="366"/>
      <c r="D16" s="366"/>
      <c r="E16" s="225"/>
    </row>
    <row r="17" spans="2:6" ht="54.75" thickBot="1" x14ac:dyDescent="0.3">
      <c r="B17" s="213" t="s">
        <v>1</v>
      </c>
      <c r="C17" s="214" t="s">
        <v>106</v>
      </c>
      <c r="D17" s="214" t="s">
        <v>107</v>
      </c>
      <c r="E17" s="216" t="s">
        <v>267</v>
      </c>
    </row>
    <row r="18" spans="2:6" x14ac:dyDescent="0.25">
      <c r="B18" s="218">
        <v>1</v>
      </c>
      <c r="C18" s="219" t="s">
        <v>119</v>
      </c>
      <c r="D18" s="220" t="s">
        <v>110</v>
      </c>
      <c r="E18" s="221">
        <f>+F18/1000</f>
        <v>4.4000000000000004</v>
      </c>
      <c r="F18">
        <v>4400</v>
      </c>
    </row>
    <row r="19" spans="2:6" x14ac:dyDescent="0.25">
      <c r="B19" s="218">
        <f t="shared" ref="B19" si="1">+B18+1</f>
        <v>2</v>
      </c>
      <c r="C19" s="219" t="s">
        <v>120</v>
      </c>
      <c r="D19" s="220" t="s">
        <v>110</v>
      </c>
      <c r="E19" s="221">
        <f t="shared" ref="E19:E23" si="2">+F19/1000</f>
        <v>8.4</v>
      </c>
      <c r="F19">
        <v>8400</v>
      </c>
    </row>
    <row r="20" spans="2:6" ht="15.75" thickBot="1" x14ac:dyDescent="0.3">
      <c r="B20" s="218">
        <v>3</v>
      </c>
      <c r="C20" s="219" t="s">
        <v>121</v>
      </c>
      <c r="D20" s="220" t="s">
        <v>110</v>
      </c>
      <c r="E20" s="221">
        <f t="shared" si="2"/>
        <v>3.7</v>
      </c>
      <c r="F20">
        <v>3700</v>
      </c>
    </row>
    <row r="21" spans="2:6" ht="18.75" thickBot="1" x14ac:dyDescent="0.3">
      <c r="B21" s="218"/>
      <c r="C21" s="219"/>
      <c r="D21" s="220"/>
      <c r="E21" s="225">
        <f>AVERAGE(E18:E20)</f>
        <v>5.5</v>
      </c>
    </row>
    <row r="22" spans="2:6" x14ac:dyDescent="0.25">
      <c r="B22" s="218">
        <v>4</v>
      </c>
      <c r="C22" s="219" t="s">
        <v>273</v>
      </c>
      <c r="D22" s="220" t="s">
        <v>110</v>
      </c>
      <c r="E22" s="221">
        <f t="shared" si="2"/>
        <v>5.3</v>
      </c>
      <c r="F22">
        <v>5300</v>
      </c>
    </row>
    <row r="23" spans="2:6" ht="15.75" thickBot="1" x14ac:dyDescent="0.3">
      <c r="B23" s="218">
        <v>5</v>
      </c>
      <c r="C23" s="219" t="s">
        <v>274</v>
      </c>
      <c r="D23" s="220" t="s">
        <v>110</v>
      </c>
      <c r="E23" s="221">
        <f t="shared" si="2"/>
        <v>5.3</v>
      </c>
      <c r="F23">
        <v>5300</v>
      </c>
    </row>
    <row r="24" spans="2:6" ht="18.75" thickBot="1" x14ac:dyDescent="0.3">
      <c r="B24" s="218"/>
      <c r="C24" s="219"/>
      <c r="D24" s="220"/>
      <c r="E24" s="225">
        <f>AVERAGE(E22:E23)</f>
        <v>5.3</v>
      </c>
    </row>
    <row r="25" spans="2:6" ht="15.75" thickBot="1" x14ac:dyDescent="0.3"/>
    <row r="26" spans="2:6" ht="19.5" customHeight="1" thickBot="1" x14ac:dyDescent="0.3">
      <c r="B26" s="365" t="s">
        <v>123</v>
      </c>
      <c r="C26" s="366"/>
      <c r="D26" s="366"/>
      <c r="E26" s="225"/>
    </row>
    <row r="27" spans="2:6" ht="54.75" thickBot="1" x14ac:dyDescent="0.3">
      <c r="B27" s="213" t="s">
        <v>1</v>
      </c>
      <c r="C27" s="214" t="s">
        <v>106</v>
      </c>
      <c r="D27" s="214" t="s">
        <v>107</v>
      </c>
      <c r="E27" s="216" t="s">
        <v>267</v>
      </c>
    </row>
    <row r="28" spans="2:6" ht="18.75" customHeight="1" x14ac:dyDescent="0.25">
      <c r="B28" s="218">
        <v>1</v>
      </c>
      <c r="C28" s="226" t="s">
        <v>124</v>
      </c>
      <c r="D28" s="220" t="s">
        <v>110</v>
      </c>
      <c r="E28" s="221">
        <f>+F28/1000</f>
        <v>6.1</v>
      </c>
      <c r="F28">
        <v>6100</v>
      </c>
    </row>
    <row r="29" spans="2:6" ht="18.75" customHeight="1" x14ac:dyDescent="0.25">
      <c r="B29" s="218">
        <f>+B28+1</f>
        <v>2</v>
      </c>
      <c r="C29" s="226" t="s">
        <v>125</v>
      </c>
      <c r="D29" s="220" t="s">
        <v>110</v>
      </c>
      <c r="E29" s="221">
        <f t="shared" ref="E29:E33" si="3">+F29/1000</f>
        <v>4.95</v>
      </c>
      <c r="F29">
        <v>4950</v>
      </c>
    </row>
    <row r="30" spans="2:6" ht="18.75" customHeight="1" x14ac:dyDescent="0.25">
      <c r="B30" s="218"/>
      <c r="C30" s="226"/>
      <c r="D30" s="220"/>
      <c r="E30" s="221">
        <f t="shared" si="3"/>
        <v>0</v>
      </c>
    </row>
    <row r="31" spans="2:6" ht="18.75" customHeight="1" x14ac:dyDescent="0.25">
      <c r="B31" s="218">
        <f>+B29+1</f>
        <v>3</v>
      </c>
      <c r="C31" s="226" t="s">
        <v>126</v>
      </c>
      <c r="D31" s="220" t="s">
        <v>110</v>
      </c>
      <c r="E31" s="221">
        <f t="shared" si="3"/>
        <v>7.6</v>
      </c>
      <c r="F31">
        <v>7600</v>
      </c>
    </row>
    <row r="32" spans="2:6" ht="18.75" customHeight="1" x14ac:dyDescent="0.25">
      <c r="B32" s="218">
        <f t="shared" ref="B32" si="4">+B31+1</f>
        <v>4</v>
      </c>
      <c r="C32" s="226" t="s">
        <v>129</v>
      </c>
      <c r="D32" s="220" t="s">
        <v>110</v>
      </c>
      <c r="E32" s="221">
        <f t="shared" si="3"/>
        <v>7.55</v>
      </c>
      <c r="F32">
        <v>7550</v>
      </c>
    </row>
    <row r="33" spans="2:6" ht="18.75" customHeight="1" thickBot="1" x14ac:dyDescent="0.3">
      <c r="B33" s="218">
        <f>+B32+1</f>
        <v>5</v>
      </c>
      <c r="C33" s="226" t="s">
        <v>275</v>
      </c>
      <c r="D33" s="220" t="s">
        <v>110</v>
      </c>
      <c r="E33" s="221">
        <f t="shared" si="3"/>
        <v>7.55</v>
      </c>
      <c r="F33">
        <v>7550</v>
      </c>
    </row>
    <row r="34" spans="2:6" ht="18.75" customHeight="1" thickBot="1" x14ac:dyDescent="0.3">
      <c r="B34" s="222"/>
      <c r="C34" s="227"/>
      <c r="D34" s="224"/>
      <c r="E34" s="228">
        <f>AVERAGE(E31:E33)</f>
        <v>7.5666666666666664</v>
      </c>
    </row>
    <row r="35" spans="2:6" ht="18.75" customHeight="1" x14ac:dyDescent="0.25">
      <c r="B35" s="218">
        <v>1</v>
      </c>
      <c r="C35" s="226" t="s">
        <v>131</v>
      </c>
      <c r="D35" s="220" t="s">
        <v>110</v>
      </c>
      <c r="E35" s="221">
        <f>+F35/1000</f>
        <v>12.6</v>
      </c>
      <c r="F35">
        <v>12600</v>
      </c>
    </row>
    <row r="36" spans="2:6" ht="18.75" customHeight="1" x14ac:dyDescent="0.25">
      <c r="B36" s="218">
        <f>+B35+1</f>
        <v>2</v>
      </c>
      <c r="C36" s="226" t="s">
        <v>132</v>
      </c>
      <c r="D36" s="220" t="s">
        <v>110</v>
      </c>
      <c r="E36" s="221">
        <f>+F36/1000</f>
        <v>15.7</v>
      </c>
      <c r="F36">
        <v>15700</v>
      </c>
    </row>
    <row r="37" spans="2:6" ht="18.75" customHeight="1" thickBot="1" x14ac:dyDescent="0.3">
      <c r="B37" s="222"/>
      <c r="C37" s="227"/>
      <c r="D37" s="224"/>
      <c r="E37" s="229"/>
    </row>
    <row r="38" spans="2:6" ht="19.5" customHeight="1" thickBot="1" x14ac:dyDescent="0.3">
      <c r="B38" s="365" t="s">
        <v>133</v>
      </c>
      <c r="C38" s="366"/>
      <c r="D38" s="366"/>
      <c r="E38" s="367"/>
    </row>
    <row r="39" spans="2:6" ht="54.75" thickBot="1" x14ac:dyDescent="0.3">
      <c r="B39" s="213" t="s">
        <v>1</v>
      </c>
      <c r="C39" s="214" t="s">
        <v>106</v>
      </c>
      <c r="D39" s="214" t="s">
        <v>107</v>
      </c>
      <c r="E39" s="216" t="s">
        <v>267</v>
      </c>
    </row>
    <row r="40" spans="2:6" x14ac:dyDescent="0.25">
      <c r="B40" s="218">
        <v>1</v>
      </c>
      <c r="C40" s="219" t="s">
        <v>134</v>
      </c>
      <c r="D40" s="220" t="s">
        <v>110</v>
      </c>
      <c r="E40" s="221">
        <f t="shared" ref="E40:E60" si="5">+F40/1000</f>
        <v>5.0999999999999996</v>
      </c>
      <c r="F40">
        <v>5100</v>
      </c>
    </row>
    <row r="41" spans="2:6" x14ac:dyDescent="0.25">
      <c r="B41" s="218">
        <f t="shared" ref="B41:B59" si="6">+B40+1</f>
        <v>2</v>
      </c>
      <c r="C41" s="219" t="s">
        <v>135</v>
      </c>
      <c r="D41" s="220" t="s">
        <v>110</v>
      </c>
      <c r="E41" s="221">
        <f t="shared" si="5"/>
        <v>3.7</v>
      </c>
      <c r="F41">
        <v>3700</v>
      </c>
    </row>
    <row r="42" spans="2:6" x14ac:dyDescent="0.25">
      <c r="B42" s="218">
        <v>3</v>
      </c>
      <c r="C42" s="219" t="s">
        <v>136</v>
      </c>
      <c r="D42" s="220" t="s">
        <v>110</v>
      </c>
      <c r="E42" s="221">
        <f t="shared" si="5"/>
        <v>12.5</v>
      </c>
      <c r="F42">
        <v>12500</v>
      </c>
    </row>
    <row r="43" spans="2:6" x14ac:dyDescent="0.25">
      <c r="B43" s="218">
        <f t="shared" si="6"/>
        <v>4</v>
      </c>
      <c r="C43" s="219" t="s">
        <v>137</v>
      </c>
      <c r="D43" s="220" t="s">
        <v>110</v>
      </c>
      <c r="E43" s="221">
        <f t="shared" si="5"/>
        <v>7.2</v>
      </c>
      <c r="F43">
        <v>7200</v>
      </c>
    </row>
    <row r="44" spans="2:6" x14ac:dyDescent="0.25">
      <c r="B44" s="218">
        <v>5</v>
      </c>
      <c r="C44" s="219" t="s">
        <v>138</v>
      </c>
      <c r="D44" s="220" t="s">
        <v>110</v>
      </c>
      <c r="E44" s="221">
        <f t="shared" si="5"/>
        <v>11.4</v>
      </c>
      <c r="F44">
        <v>11400</v>
      </c>
    </row>
    <row r="45" spans="2:6" x14ac:dyDescent="0.25">
      <c r="B45" s="218">
        <f t="shared" si="6"/>
        <v>6</v>
      </c>
      <c r="C45" s="219" t="s">
        <v>139</v>
      </c>
      <c r="D45" s="220" t="s">
        <v>110</v>
      </c>
      <c r="E45" s="221">
        <f t="shared" si="5"/>
        <v>4.7</v>
      </c>
      <c r="F45">
        <v>4700</v>
      </c>
    </row>
    <row r="46" spans="2:6" x14ac:dyDescent="0.25">
      <c r="B46" s="218">
        <v>7</v>
      </c>
      <c r="C46" s="219" t="s">
        <v>140</v>
      </c>
      <c r="D46" s="220" t="s">
        <v>110</v>
      </c>
      <c r="E46" s="221">
        <f t="shared" si="5"/>
        <v>3.75</v>
      </c>
      <c r="F46">
        <v>3750</v>
      </c>
    </row>
    <row r="47" spans="2:6" x14ac:dyDescent="0.25">
      <c r="B47" s="218">
        <f t="shared" si="6"/>
        <v>8</v>
      </c>
      <c r="C47" s="219" t="s">
        <v>141</v>
      </c>
      <c r="D47" s="220" t="s">
        <v>110</v>
      </c>
      <c r="E47" s="221">
        <f t="shared" si="5"/>
        <v>23.1</v>
      </c>
      <c r="F47">
        <v>23100</v>
      </c>
    </row>
    <row r="48" spans="2:6" x14ac:dyDescent="0.25">
      <c r="B48" s="218">
        <v>9</v>
      </c>
      <c r="C48" s="219" t="s">
        <v>142</v>
      </c>
      <c r="D48" s="220" t="s">
        <v>110</v>
      </c>
      <c r="E48" s="221">
        <f t="shared" si="5"/>
        <v>4.4000000000000004</v>
      </c>
      <c r="F48">
        <v>4400</v>
      </c>
    </row>
    <row r="49" spans="2:6" x14ac:dyDescent="0.25">
      <c r="B49" s="218">
        <f t="shared" si="6"/>
        <v>10</v>
      </c>
      <c r="C49" s="219" t="s">
        <v>143</v>
      </c>
      <c r="D49" s="220" t="s">
        <v>110</v>
      </c>
      <c r="E49" s="221">
        <f t="shared" si="5"/>
        <v>4.5999999999999996</v>
      </c>
      <c r="F49">
        <v>4600</v>
      </c>
    </row>
    <row r="50" spans="2:6" x14ac:dyDescent="0.25">
      <c r="B50" s="218">
        <v>11</v>
      </c>
      <c r="C50" s="219" t="s">
        <v>144</v>
      </c>
      <c r="D50" s="220" t="s">
        <v>110</v>
      </c>
      <c r="E50" s="221">
        <f t="shared" si="5"/>
        <v>5.3</v>
      </c>
      <c r="F50">
        <v>5300</v>
      </c>
    </row>
    <row r="51" spans="2:6" x14ac:dyDescent="0.25">
      <c r="B51" s="218">
        <f t="shared" si="6"/>
        <v>12</v>
      </c>
      <c r="C51" s="219" t="s">
        <v>145</v>
      </c>
      <c r="D51" s="220" t="s">
        <v>110</v>
      </c>
      <c r="E51" s="221">
        <f t="shared" si="5"/>
        <v>9.1999999999999993</v>
      </c>
      <c r="F51">
        <v>9200</v>
      </c>
    </row>
    <row r="52" spans="2:6" x14ac:dyDescent="0.25">
      <c r="B52" s="218">
        <v>13</v>
      </c>
      <c r="C52" s="219" t="s">
        <v>146</v>
      </c>
      <c r="D52" s="220" t="s">
        <v>110</v>
      </c>
      <c r="E52" s="221">
        <f t="shared" si="5"/>
        <v>8.5500000000000007</v>
      </c>
      <c r="F52">
        <v>8550</v>
      </c>
    </row>
    <row r="53" spans="2:6" x14ac:dyDescent="0.25">
      <c r="B53" s="218">
        <f t="shared" si="6"/>
        <v>14</v>
      </c>
      <c r="C53" s="219" t="s">
        <v>147</v>
      </c>
      <c r="D53" s="220" t="s">
        <v>110</v>
      </c>
      <c r="E53" s="221">
        <f t="shared" si="5"/>
        <v>4.9000000000000004</v>
      </c>
      <c r="F53">
        <v>4900</v>
      </c>
    </row>
    <row r="54" spans="2:6" x14ac:dyDescent="0.25">
      <c r="B54" s="218">
        <v>15</v>
      </c>
      <c r="C54" s="219" t="s">
        <v>148</v>
      </c>
      <c r="D54" s="220" t="s">
        <v>110</v>
      </c>
      <c r="E54" s="221">
        <f t="shared" si="5"/>
        <v>4.3</v>
      </c>
      <c r="F54">
        <v>4300</v>
      </c>
    </row>
    <row r="55" spans="2:6" x14ac:dyDescent="0.25">
      <c r="B55" s="218">
        <f t="shared" si="6"/>
        <v>16</v>
      </c>
      <c r="C55" s="219" t="s">
        <v>149</v>
      </c>
      <c r="D55" s="220" t="s">
        <v>110</v>
      </c>
      <c r="E55" s="221">
        <f t="shared" si="5"/>
        <v>4.2</v>
      </c>
      <c r="F55">
        <v>4200</v>
      </c>
    </row>
    <row r="56" spans="2:6" x14ac:dyDescent="0.25">
      <c r="B56" s="218">
        <v>17</v>
      </c>
      <c r="C56" s="219" t="s">
        <v>150</v>
      </c>
      <c r="D56" s="220" t="s">
        <v>110</v>
      </c>
      <c r="E56" s="221">
        <f t="shared" si="5"/>
        <v>4.9000000000000004</v>
      </c>
      <c r="F56">
        <v>4900</v>
      </c>
    </row>
    <row r="57" spans="2:6" x14ac:dyDescent="0.25">
      <c r="B57" s="218">
        <f t="shared" si="6"/>
        <v>18</v>
      </c>
      <c r="C57" s="219" t="s">
        <v>151</v>
      </c>
      <c r="D57" s="220" t="s">
        <v>110</v>
      </c>
      <c r="E57" s="221">
        <f t="shared" si="5"/>
        <v>3.95</v>
      </c>
      <c r="F57">
        <v>3950</v>
      </c>
    </row>
    <row r="58" spans="2:6" x14ac:dyDescent="0.25">
      <c r="B58" s="218">
        <v>19</v>
      </c>
      <c r="C58" s="219" t="s">
        <v>152</v>
      </c>
      <c r="D58" s="220" t="s">
        <v>110</v>
      </c>
      <c r="E58" s="221">
        <f t="shared" si="5"/>
        <v>3.95</v>
      </c>
      <c r="F58">
        <v>3950</v>
      </c>
    </row>
    <row r="59" spans="2:6" x14ac:dyDescent="0.25">
      <c r="B59" s="218">
        <f t="shared" si="6"/>
        <v>20</v>
      </c>
      <c r="C59" s="219" t="s">
        <v>153</v>
      </c>
      <c r="D59" s="220" t="s">
        <v>110</v>
      </c>
      <c r="E59" s="221">
        <f t="shared" si="5"/>
        <v>4.8099999999999996</v>
      </c>
      <c r="F59">
        <v>4810</v>
      </c>
    </row>
    <row r="60" spans="2:6" ht="15.75" thickBot="1" x14ac:dyDescent="0.3">
      <c r="B60" s="218">
        <v>21</v>
      </c>
      <c r="C60" s="219" t="s">
        <v>154</v>
      </c>
      <c r="D60" s="220" t="s">
        <v>110</v>
      </c>
      <c r="E60" s="221">
        <f t="shared" si="5"/>
        <v>3.35</v>
      </c>
      <c r="F60">
        <v>3350</v>
      </c>
    </row>
    <row r="61" spans="2:6" ht="18.75" thickBot="1" x14ac:dyDescent="0.3">
      <c r="B61" s="222"/>
      <c r="C61" s="223"/>
      <c r="D61" s="224"/>
      <c r="E61" s="225">
        <f>AVERAGE(E40:E60)</f>
        <v>6.5647619047619052</v>
      </c>
    </row>
    <row r="62" spans="2:6" ht="19.5" customHeight="1" thickBot="1" x14ac:dyDescent="0.3">
      <c r="B62" s="365" t="s">
        <v>155</v>
      </c>
      <c r="C62" s="366"/>
      <c r="D62" s="366"/>
      <c r="E62" s="225"/>
    </row>
    <row r="63" spans="2:6" ht="54.75" thickBot="1" x14ac:dyDescent="0.3">
      <c r="B63" s="213" t="s">
        <v>1</v>
      </c>
      <c r="C63" s="214" t="s">
        <v>106</v>
      </c>
      <c r="D63" s="214" t="s">
        <v>107</v>
      </c>
      <c r="E63" s="216" t="s">
        <v>267</v>
      </c>
    </row>
    <row r="64" spans="2:6" x14ac:dyDescent="0.25">
      <c r="B64" s="218">
        <v>1</v>
      </c>
      <c r="C64" s="219" t="s">
        <v>156</v>
      </c>
      <c r="D64" s="220" t="s">
        <v>110</v>
      </c>
      <c r="E64" s="221">
        <f>+F64/1000</f>
        <v>6.45</v>
      </c>
      <c r="F64">
        <v>6450</v>
      </c>
    </row>
    <row r="65" spans="2:6" x14ac:dyDescent="0.25">
      <c r="B65" s="218">
        <f t="shared" ref="B65:B66" si="7">+B64+1</f>
        <v>2</v>
      </c>
      <c r="C65" s="219" t="s">
        <v>157</v>
      </c>
      <c r="D65" s="220" t="s">
        <v>110</v>
      </c>
      <c r="E65" s="221">
        <f t="shared" ref="E65:E82" si="8">+F65/1000</f>
        <v>4.4000000000000004</v>
      </c>
      <c r="F65">
        <v>4400</v>
      </c>
    </row>
    <row r="66" spans="2:6" x14ac:dyDescent="0.25">
      <c r="B66" s="218">
        <f t="shared" si="7"/>
        <v>3</v>
      </c>
      <c r="C66" s="219" t="s">
        <v>158</v>
      </c>
      <c r="D66" s="220" t="s">
        <v>110</v>
      </c>
      <c r="E66" s="221">
        <f t="shared" si="8"/>
        <v>5.9</v>
      </c>
      <c r="F66">
        <v>5900</v>
      </c>
    </row>
    <row r="67" spans="2:6" x14ac:dyDescent="0.25">
      <c r="B67" s="218">
        <f>+B66+1</f>
        <v>4</v>
      </c>
      <c r="C67" s="219" t="s">
        <v>159</v>
      </c>
      <c r="D67" s="220" t="s">
        <v>110</v>
      </c>
      <c r="E67" s="221">
        <f t="shared" si="8"/>
        <v>8.6</v>
      </c>
      <c r="F67">
        <v>8600</v>
      </c>
    </row>
    <row r="68" spans="2:6" x14ac:dyDescent="0.25">
      <c r="B68" s="218">
        <f t="shared" ref="B68:B82" si="9">+B67+1</f>
        <v>5</v>
      </c>
      <c r="C68" s="219" t="s">
        <v>160</v>
      </c>
      <c r="D68" s="220" t="s">
        <v>110</v>
      </c>
      <c r="E68" s="221">
        <f t="shared" si="8"/>
        <v>8.6</v>
      </c>
      <c r="F68">
        <v>8600</v>
      </c>
    </row>
    <row r="69" spans="2:6" x14ac:dyDescent="0.25">
      <c r="B69" s="218">
        <f t="shared" si="9"/>
        <v>6</v>
      </c>
      <c r="C69" s="219" t="s">
        <v>161</v>
      </c>
      <c r="D69" s="220" t="s">
        <v>110</v>
      </c>
      <c r="E69" s="221">
        <f t="shared" si="8"/>
        <v>3.95</v>
      </c>
      <c r="F69">
        <v>3950</v>
      </c>
    </row>
    <row r="70" spans="2:6" x14ac:dyDescent="0.25">
      <c r="B70" s="218">
        <f t="shared" si="9"/>
        <v>7</v>
      </c>
      <c r="C70" s="219" t="s">
        <v>162</v>
      </c>
      <c r="D70" s="220" t="s">
        <v>110</v>
      </c>
      <c r="E70" s="221">
        <f t="shared" si="8"/>
        <v>8.15</v>
      </c>
      <c r="F70">
        <v>8150</v>
      </c>
    </row>
    <row r="71" spans="2:6" x14ac:dyDescent="0.25">
      <c r="B71" s="218">
        <f t="shared" si="9"/>
        <v>8</v>
      </c>
      <c r="C71" s="219" t="s">
        <v>163</v>
      </c>
      <c r="D71" s="220" t="s">
        <v>110</v>
      </c>
      <c r="E71" s="221">
        <f t="shared" si="8"/>
        <v>9.3000000000000007</v>
      </c>
      <c r="F71">
        <v>9300</v>
      </c>
    </row>
    <row r="72" spans="2:6" x14ac:dyDescent="0.25">
      <c r="B72" s="218">
        <f t="shared" si="9"/>
        <v>9</v>
      </c>
      <c r="C72" s="219" t="s">
        <v>164</v>
      </c>
      <c r="D72" s="220" t="s">
        <v>110</v>
      </c>
      <c r="E72" s="221">
        <f t="shared" si="8"/>
        <v>5.7</v>
      </c>
      <c r="F72">
        <v>5700</v>
      </c>
    </row>
    <row r="73" spans="2:6" x14ac:dyDescent="0.25">
      <c r="B73" s="218">
        <f t="shared" si="9"/>
        <v>10</v>
      </c>
      <c r="C73" s="219" t="s">
        <v>165</v>
      </c>
      <c r="D73" s="220" t="s">
        <v>110</v>
      </c>
      <c r="E73" s="221">
        <f t="shared" si="8"/>
        <v>6.8</v>
      </c>
      <c r="F73">
        <v>6800</v>
      </c>
    </row>
    <row r="74" spans="2:6" x14ac:dyDescent="0.25">
      <c r="B74" s="218">
        <f t="shared" si="9"/>
        <v>11</v>
      </c>
      <c r="C74" s="219" t="s">
        <v>166</v>
      </c>
      <c r="D74" s="220" t="s">
        <v>110</v>
      </c>
      <c r="E74" s="221">
        <f t="shared" si="8"/>
        <v>7.4</v>
      </c>
      <c r="F74">
        <v>7400</v>
      </c>
    </row>
    <row r="75" spans="2:6" x14ac:dyDescent="0.25">
      <c r="B75" s="218">
        <f t="shared" si="9"/>
        <v>12</v>
      </c>
      <c r="C75" s="219" t="s">
        <v>167</v>
      </c>
      <c r="D75" s="220" t="s">
        <v>110</v>
      </c>
      <c r="E75" s="221">
        <f t="shared" si="8"/>
        <v>5.7</v>
      </c>
      <c r="F75">
        <v>5700</v>
      </c>
    </row>
    <row r="76" spans="2:6" x14ac:dyDescent="0.25">
      <c r="B76" s="218">
        <f t="shared" si="9"/>
        <v>13</v>
      </c>
      <c r="C76" s="219" t="s">
        <v>168</v>
      </c>
      <c r="D76" s="220" t="s">
        <v>110</v>
      </c>
      <c r="E76" s="221">
        <f t="shared" si="8"/>
        <v>8.6</v>
      </c>
      <c r="F76">
        <v>8600</v>
      </c>
    </row>
    <row r="77" spans="2:6" x14ac:dyDescent="0.25">
      <c r="B77" s="218">
        <f t="shared" si="9"/>
        <v>14</v>
      </c>
      <c r="C77" s="219" t="s">
        <v>169</v>
      </c>
      <c r="D77" s="220" t="s">
        <v>110</v>
      </c>
      <c r="E77" s="221">
        <f t="shared" si="8"/>
        <v>4.4000000000000004</v>
      </c>
      <c r="F77">
        <v>4400</v>
      </c>
    </row>
    <row r="78" spans="2:6" x14ac:dyDescent="0.25">
      <c r="B78" s="218">
        <f t="shared" si="9"/>
        <v>15</v>
      </c>
      <c r="C78" s="219" t="s">
        <v>170</v>
      </c>
      <c r="D78" s="220" t="s">
        <v>110</v>
      </c>
      <c r="E78" s="221">
        <f t="shared" si="8"/>
        <v>5.6</v>
      </c>
      <c r="F78">
        <v>5600</v>
      </c>
    </row>
    <row r="79" spans="2:6" x14ac:dyDescent="0.25">
      <c r="B79" s="218">
        <f t="shared" si="9"/>
        <v>16</v>
      </c>
      <c r="C79" s="219" t="s">
        <v>276</v>
      </c>
      <c r="D79" s="220" t="s">
        <v>110</v>
      </c>
      <c r="E79" s="221">
        <f t="shared" si="8"/>
        <v>4.4000000000000004</v>
      </c>
      <c r="F79">
        <v>4400</v>
      </c>
    </row>
    <row r="80" spans="2:6" x14ac:dyDescent="0.25">
      <c r="B80" s="218">
        <f t="shared" si="9"/>
        <v>17</v>
      </c>
      <c r="C80" s="219" t="s">
        <v>277</v>
      </c>
      <c r="D80" s="220" t="s">
        <v>110</v>
      </c>
      <c r="E80" s="221">
        <f t="shared" si="8"/>
        <v>4.5999999999999996</v>
      </c>
      <c r="F80">
        <v>4600</v>
      </c>
    </row>
    <row r="81" spans="2:6" x14ac:dyDescent="0.25">
      <c r="B81" s="218">
        <f t="shared" si="9"/>
        <v>18</v>
      </c>
      <c r="C81" s="219" t="s">
        <v>173</v>
      </c>
      <c r="D81" s="220" t="s">
        <v>110</v>
      </c>
      <c r="E81" s="221">
        <f t="shared" si="8"/>
        <v>4.2</v>
      </c>
      <c r="F81">
        <v>4200</v>
      </c>
    </row>
    <row r="82" spans="2:6" ht="15.75" thickBot="1" x14ac:dyDescent="0.3">
      <c r="B82" s="218">
        <f t="shared" si="9"/>
        <v>19</v>
      </c>
      <c r="C82" s="219" t="s">
        <v>278</v>
      </c>
      <c r="D82" s="220" t="s">
        <v>110</v>
      </c>
      <c r="E82" s="221">
        <f t="shared" si="8"/>
        <v>6.25</v>
      </c>
      <c r="F82">
        <v>6250</v>
      </c>
    </row>
    <row r="83" spans="2:6" ht="18.75" thickBot="1" x14ac:dyDescent="0.3">
      <c r="B83" s="222"/>
      <c r="C83" s="223"/>
      <c r="D83" s="224"/>
      <c r="E83" s="225">
        <f>AVERAGE(E64:E82)</f>
        <v>6.2631578947368425</v>
      </c>
    </row>
    <row r="84" spans="2:6" ht="19.5" customHeight="1" thickBot="1" x14ac:dyDescent="0.3">
      <c r="B84" s="365" t="s">
        <v>175</v>
      </c>
      <c r="C84" s="366"/>
      <c r="D84" s="366"/>
      <c r="E84" s="225"/>
    </row>
    <row r="85" spans="2:6" ht="54.75" thickBot="1" x14ac:dyDescent="0.3">
      <c r="B85" s="213" t="s">
        <v>1</v>
      </c>
      <c r="C85" s="214" t="s">
        <v>106</v>
      </c>
      <c r="D85" s="214" t="s">
        <v>107</v>
      </c>
      <c r="E85" s="216" t="s">
        <v>267</v>
      </c>
    </row>
    <row r="86" spans="2:6" x14ac:dyDescent="0.25">
      <c r="B86" s="218">
        <v>1</v>
      </c>
      <c r="C86" s="219" t="s">
        <v>279</v>
      </c>
      <c r="D86" s="220" t="s">
        <v>110</v>
      </c>
      <c r="E86" s="221">
        <f>+F86/1000</f>
        <v>5.4</v>
      </c>
      <c r="F86">
        <v>5400</v>
      </c>
    </row>
    <row r="87" spans="2:6" ht="15.75" thickBot="1" x14ac:dyDescent="0.3">
      <c r="B87" s="218">
        <f>+B86+1</f>
        <v>2</v>
      </c>
      <c r="C87" s="219" t="s">
        <v>280</v>
      </c>
      <c r="D87" s="220" t="s">
        <v>110</v>
      </c>
      <c r="E87" s="221">
        <f>+F87/1000</f>
        <v>5.6</v>
      </c>
      <c r="F87">
        <v>5600</v>
      </c>
    </row>
    <row r="88" spans="2:6" ht="18.75" thickBot="1" x14ac:dyDescent="0.3">
      <c r="B88" s="218"/>
      <c r="C88" s="219"/>
      <c r="D88" s="220"/>
      <c r="E88" s="225">
        <v>4.3666666666666671</v>
      </c>
    </row>
    <row r="89" spans="2:6" ht="15.75" thickBot="1" x14ac:dyDescent="0.3">
      <c r="B89" s="218">
        <f t="shared" ref="B89" si="10">+B87+1</f>
        <v>3</v>
      </c>
      <c r="C89" s="219" t="s">
        <v>177</v>
      </c>
      <c r="D89" s="220" t="s">
        <v>110</v>
      </c>
      <c r="E89" s="221">
        <f>+F89/1000</f>
        <v>6.5</v>
      </c>
      <c r="F89">
        <v>6500</v>
      </c>
    </row>
    <row r="90" spans="2:6" ht="18.75" thickBot="1" x14ac:dyDescent="0.3">
      <c r="B90" s="222"/>
      <c r="C90" s="223"/>
      <c r="D90" s="224"/>
      <c r="E90" s="225"/>
    </row>
    <row r="91" spans="2:6" ht="19.5" customHeight="1" thickBot="1" x14ac:dyDescent="0.3">
      <c r="B91" s="365" t="s">
        <v>178</v>
      </c>
      <c r="C91" s="366"/>
      <c r="D91" s="366"/>
      <c r="E91" s="367"/>
    </row>
    <row r="92" spans="2:6" ht="54.75" thickBot="1" x14ac:dyDescent="0.3">
      <c r="B92" s="213" t="s">
        <v>1</v>
      </c>
      <c r="C92" s="214" t="s">
        <v>106</v>
      </c>
      <c r="D92" s="214" t="s">
        <v>107</v>
      </c>
      <c r="E92" s="216" t="s">
        <v>267</v>
      </c>
    </row>
    <row r="93" spans="2:6" x14ac:dyDescent="0.25">
      <c r="B93" s="218">
        <v>1</v>
      </c>
      <c r="C93" s="219" t="s">
        <v>180</v>
      </c>
      <c r="D93" s="220" t="s">
        <v>179</v>
      </c>
      <c r="E93" s="221">
        <f>+F93/1000</f>
        <v>14.8</v>
      </c>
      <c r="F93">
        <v>14800</v>
      </c>
    </row>
    <row r="94" spans="2:6" ht="15.75" thickBot="1" x14ac:dyDescent="0.3">
      <c r="B94" s="218">
        <f>+B93+1</f>
        <v>2</v>
      </c>
      <c r="C94" s="219" t="s">
        <v>181</v>
      </c>
      <c r="D94" s="220" t="s">
        <v>110</v>
      </c>
      <c r="E94" s="221">
        <f>+F94/1000</f>
        <v>28</v>
      </c>
      <c r="F94">
        <v>28000</v>
      </c>
    </row>
    <row r="95" spans="2:6" ht="18.75" thickBot="1" x14ac:dyDescent="0.3">
      <c r="B95" s="222"/>
      <c r="C95" s="223"/>
      <c r="D95" s="224"/>
      <c r="E95" s="225">
        <f>AVERAGE(E93:E94)</f>
        <v>21.4</v>
      </c>
    </row>
    <row r="96" spans="2:6" ht="19.5" customHeight="1" thickBot="1" x14ac:dyDescent="0.3">
      <c r="B96" s="365" t="s">
        <v>281</v>
      </c>
      <c r="C96" s="366"/>
      <c r="D96" s="366"/>
      <c r="E96" s="367"/>
    </row>
    <row r="97" spans="2:7" ht="54.75" thickBot="1" x14ac:dyDescent="0.3">
      <c r="B97" s="213" t="s">
        <v>1</v>
      </c>
      <c r="C97" s="214" t="s">
        <v>106</v>
      </c>
      <c r="D97" s="214" t="s">
        <v>107</v>
      </c>
      <c r="E97" s="216" t="s">
        <v>267</v>
      </c>
    </row>
    <row r="98" spans="2:7" x14ac:dyDescent="0.25">
      <c r="B98" s="218">
        <v>1</v>
      </c>
      <c r="C98" s="219" t="s">
        <v>282</v>
      </c>
      <c r="D98" s="220" t="s">
        <v>110</v>
      </c>
      <c r="E98" s="221">
        <f>+F98/1000</f>
        <v>41.2</v>
      </c>
      <c r="F98">
        <v>41200</v>
      </c>
      <c r="G98">
        <v>35900</v>
      </c>
    </row>
    <row r="99" spans="2:7" x14ac:dyDescent="0.25">
      <c r="B99" s="218">
        <f>+B98+1</f>
        <v>2</v>
      </c>
      <c r="C99" s="219" t="s">
        <v>283</v>
      </c>
      <c r="D99" s="220" t="s">
        <v>179</v>
      </c>
      <c r="E99" s="221">
        <v>5.3</v>
      </c>
      <c r="F99">
        <v>5800</v>
      </c>
      <c r="G99">
        <v>5300</v>
      </c>
    </row>
    <row r="100" spans="2:7" ht="15.75" thickBot="1" x14ac:dyDescent="0.3">
      <c r="B100" s="218">
        <f t="shared" ref="B100" si="11">+B99+1</f>
        <v>3</v>
      </c>
      <c r="C100" s="219" t="s">
        <v>185</v>
      </c>
      <c r="D100" s="220" t="s">
        <v>110</v>
      </c>
      <c r="E100" s="221">
        <v>38.9</v>
      </c>
      <c r="F100">
        <v>38500</v>
      </c>
    </row>
    <row r="101" spans="2:7" ht="18.75" thickBot="1" x14ac:dyDescent="0.3">
      <c r="B101" s="222"/>
      <c r="C101" s="223"/>
      <c r="D101" s="224"/>
      <c r="E101" s="225">
        <f>AVERAGE(E98:E100)</f>
        <v>28.466666666666669</v>
      </c>
    </row>
    <row r="102" spans="2:7" ht="19.5" customHeight="1" thickBot="1" x14ac:dyDescent="0.3">
      <c r="B102" s="368">
        <f>AVERAGE(E98:E100)</f>
        <v>28.466666666666669</v>
      </c>
      <c r="C102" s="366"/>
      <c r="D102" s="366"/>
      <c r="E102" s="367"/>
    </row>
    <row r="103" spans="2:7" ht="54.75" thickBot="1" x14ac:dyDescent="0.3">
      <c r="B103" s="230">
        <f>AVERAGE(E98:E100)</f>
        <v>28.466666666666669</v>
      </c>
      <c r="C103" s="214" t="s">
        <v>106</v>
      </c>
      <c r="D103" s="214" t="s">
        <v>107</v>
      </c>
      <c r="E103" s="216" t="s">
        <v>267</v>
      </c>
    </row>
    <row r="104" spans="2:7" x14ac:dyDescent="0.25">
      <c r="B104" s="218">
        <v>1</v>
      </c>
      <c r="C104" s="219" t="s">
        <v>188</v>
      </c>
      <c r="D104" s="220" t="s">
        <v>110</v>
      </c>
      <c r="E104" s="221">
        <f>+F104/1000</f>
        <v>2.6</v>
      </c>
      <c r="F104">
        <v>2600</v>
      </c>
    </row>
    <row r="105" spans="2:7" x14ac:dyDescent="0.25">
      <c r="B105" s="218">
        <f>+B104+1</f>
        <v>2</v>
      </c>
      <c r="C105" s="219" t="s">
        <v>284</v>
      </c>
      <c r="D105" s="220" t="s">
        <v>110</v>
      </c>
      <c r="E105" s="221">
        <f t="shared" ref="E105:E109" si="12">+F105/1000</f>
        <v>14.3</v>
      </c>
      <c r="F105">
        <v>14300</v>
      </c>
    </row>
    <row r="106" spans="2:7" x14ac:dyDescent="0.25">
      <c r="B106" s="218">
        <f t="shared" ref="B106" si="13">+B105+1</f>
        <v>3</v>
      </c>
      <c r="C106" s="219" t="s">
        <v>285</v>
      </c>
      <c r="D106" s="220" t="s">
        <v>110</v>
      </c>
      <c r="E106" s="221">
        <f t="shared" si="12"/>
        <v>117</v>
      </c>
      <c r="F106">
        <v>117000</v>
      </c>
    </row>
    <row r="107" spans="2:7" x14ac:dyDescent="0.25">
      <c r="B107" s="218">
        <v>2</v>
      </c>
      <c r="C107" s="219" t="s">
        <v>191</v>
      </c>
      <c r="D107" s="220" t="s">
        <v>179</v>
      </c>
      <c r="E107" s="221">
        <f t="shared" si="12"/>
        <v>7.3</v>
      </c>
      <c r="F107">
        <v>7300</v>
      </c>
    </row>
    <row r="108" spans="2:7" x14ac:dyDescent="0.25">
      <c r="B108" s="218">
        <f>+B107+1</f>
        <v>3</v>
      </c>
      <c r="C108" s="219" t="s">
        <v>192</v>
      </c>
      <c r="D108" s="220" t="s">
        <v>110</v>
      </c>
      <c r="E108" s="221">
        <f t="shared" si="12"/>
        <v>58.5</v>
      </c>
      <c r="F108">
        <v>58500</v>
      </c>
    </row>
    <row r="109" spans="2:7" x14ac:dyDescent="0.25">
      <c r="B109" s="220">
        <f t="shared" ref="B109" si="14">+B108+1</f>
        <v>4</v>
      </c>
      <c r="C109" s="219" t="s">
        <v>193</v>
      </c>
      <c r="D109" s="220" t="s">
        <v>179</v>
      </c>
      <c r="E109" s="231">
        <f t="shared" si="12"/>
        <v>0.5</v>
      </c>
      <c r="F109">
        <v>500</v>
      </c>
    </row>
    <row r="110" spans="2:7" ht="18" x14ac:dyDescent="0.25">
      <c r="B110" s="220"/>
      <c r="C110" s="219"/>
      <c r="D110" s="220"/>
      <c r="E110" s="232">
        <f>AVERAGE(E104:E109)</f>
        <v>33.366666666666667</v>
      </c>
    </row>
  </sheetData>
  <mergeCells count="10">
    <mergeCell ref="B84:D84"/>
    <mergeCell ref="B91:E91"/>
    <mergeCell ref="B96:E96"/>
    <mergeCell ref="B102:E102"/>
    <mergeCell ref="B3:E3"/>
    <mergeCell ref="B9:D9"/>
    <mergeCell ref="B16:D16"/>
    <mergeCell ref="B26:D26"/>
    <mergeCell ref="B38:E38"/>
    <mergeCell ref="B62:D62"/>
  </mergeCells>
  <pageMargins left="0.7" right="0.7" top="0.75" bottom="0.75" header="0.3" footer="0.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topLeftCell="A7" zoomScale="85" zoomScaleNormal="82" zoomScaleSheetLayoutView="85" workbookViewId="0">
      <selection activeCell="F9" sqref="F9"/>
    </sheetView>
  </sheetViews>
  <sheetFormatPr baseColWidth="10" defaultRowHeight="15" x14ac:dyDescent="0.25"/>
  <cols>
    <col min="1" max="1" width="19.85546875" customWidth="1"/>
    <col min="2" max="2" width="58.28515625" customWidth="1"/>
    <col min="3" max="3" width="18.7109375" bestFit="1" customWidth="1"/>
    <col min="5" max="5" width="14.140625" customWidth="1"/>
    <col min="6" max="6" width="25.7109375" customWidth="1"/>
    <col min="7" max="7" width="14.28515625" customWidth="1"/>
    <col min="8" max="8" width="20.42578125" customWidth="1"/>
    <col min="9" max="10" width="11.42578125" hidden="1" customWidth="1"/>
    <col min="11" max="11" width="98.42578125" customWidth="1"/>
  </cols>
  <sheetData>
    <row r="1" spans="1:11" x14ac:dyDescent="0.25">
      <c r="A1" s="379" t="s">
        <v>8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1" ht="21" customHeight="1" x14ac:dyDescent="0.25">
      <c r="A2" s="379" t="s">
        <v>10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1" ht="23.25" customHeight="1" x14ac:dyDescent="0.25">
      <c r="A3" s="379" t="s">
        <v>11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1" ht="15.75" customHeight="1" x14ac:dyDescent="0.25">
      <c r="A4" s="379" t="s">
        <v>9</v>
      </c>
      <c r="B4" s="380"/>
      <c r="C4" s="380"/>
      <c r="D4" s="380"/>
      <c r="E4" s="380"/>
      <c r="F4" s="380"/>
      <c r="G4" s="380"/>
      <c r="H4" s="380"/>
      <c r="I4" s="380"/>
      <c r="J4" s="380"/>
    </row>
    <row r="5" spans="1:11" ht="23.25" customHeight="1" x14ac:dyDescent="0.25">
      <c r="A5" s="379" t="s">
        <v>99</v>
      </c>
      <c r="B5" s="380"/>
      <c r="C5" s="380"/>
      <c r="D5" s="380"/>
      <c r="E5" s="380"/>
      <c r="F5" s="380"/>
      <c r="G5" s="380"/>
      <c r="H5" s="380"/>
      <c r="I5" s="380"/>
      <c r="J5" s="380"/>
    </row>
    <row r="6" spans="1:11" ht="23.25" customHeight="1" x14ac:dyDescent="0.25">
      <c r="A6" s="373" t="s">
        <v>12</v>
      </c>
      <c r="B6" s="373"/>
      <c r="C6" s="369" t="s">
        <v>102</v>
      </c>
      <c r="D6" s="369"/>
      <c r="E6" s="369"/>
      <c r="F6" s="369"/>
      <c r="G6" s="369"/>
      <c r="H6" s="369"/>
      <c r="I6" s="111"/>
      <c r="J6" s="111"/>
    </row>
    <row r="7" spans="1:11" ht="60.75" customHeight="1" x14ac:dyDescent="0.25">
      <c r="A7" s="112" t="s">
        <v>62</v>
      </c>
      <c r="B7" s="112" t="s">
        <v>63</v>
      </c>
      <c r="C7" s="112" t="s">
        <v>64</v>
      </c>
      <c r="D7" s="112" t="s">
        <v>93</v>
      </c>
      <c r="E7" s="112" t="s">
        <v>65</v>
      </c>
      <c r="F7" s="113" t="s">
        <v>66</v>
      </c>
      <c r="G7" s="112" t="s">
        <v>54</v>
      </c>
      <c r="H7" s="114" t="s">
        <v>67</v>
      </c>
    </row>
    <row r="8" spans="1:11" ht="36.75" customHeight="1" x14ac:dyDescent="0.25">
      <c r="A8" s="374" t="s">
        <v>68</v>
      </c>
      <c r="B8" s="105" t="s">
        <v>69</v>
      </c>
      <c r="C8" s="105" t="s">
        <v>70</v>
      </c>
      <c r="D8" s="106"/>
      <c r="E8" s="106">
        <v>7</v>
      </c>
      <c r="F8" s="121">
        <v>113200</v>
      </c>
      <c r="G8" s="121">
        <v>0</v>
      </c>
      <c r="H8" s="122">
        <f>+E8*F8</f>
        <v>792400</v>
      </c>
    </row>
    <row r="9" spans="1:11" ht="42" customHeight="1" x14ac:dyDescent="0.25">
      <c r="A9" s="375"/>
      <c r="B9" s="128" t="s">
        <v>71</v>
      </c>
      <c r="C9" s="105" t="s">
        <v>72</v>
      </c>
      <c r="D9" s="106"/>
      <c r="E9" s="106">
        <v>1</v>
      </c>
      <c r="F9" s="127">
        <v>3996186</v>
      </c>
      <c r="G9" s="121"/>
      <c r="H9" s="123">
        <f>+F9*E9</f>
        <v>3996186</v>
      </c>
    </row>
    <row r="10" spans="1:11" ht="20.25" customHeight="1" x14ac:dyDescent="0.25">
      <c r="A10" s="375"/>
      <c r="B10" s="105" t="s">
        <v>73</v>
      </c>
      <c r="C10" s="106" t="s">
        <v>70</v>
      </c>
      <c r="D10" s="106"/>
      <c r="E10" s="106">
        <v>7</v>
      </c>
      <c r="F10" s="121">
        <f>INT(PERSONAL!D36)</f>
        <v>101212</v>
      </c>
      <c r="G10" s="121">
        <v>60</v>
      </c>
      <c r="H10" s="122">
        <f>+E10*F10*G10</f>
        <v>42509040</v>
      </c>
      <c r="K10" s="116"/>
    </row>
    <row r="11" spans="1:11" ht="30.75" customHeight="1" x14ac:dyDescent="0.25">
      <c r="A11" s="375"/>
      <c r="B11" s="109" t="s">
        <v>74</v>
      </c>
      <c r="C11" s="106" t="s">
        <v>70</v>
      </c>
      <c r="D11" s="106"/>
      <c r="E11" s="106">
        <v>7</v>
      </c>
      <c r="F11" s="121">
        <v>170320</v>
      </c>
      <c r="G11" s="121"/>
      <c r="H11" s="122">
        <f>+E11*F11</f>
        <v>1192240</v>
      </c>
    </row>
    <row r="12" spans="1:11" ht="51" customHeight="1" x14ac:dyDescent="0.25">
      <c r="A12" s="375"/>
      <c r="B12" s="105" t="s">
        <v>75</v>
      </c>
      <c r="C12" s="106" t="s">
        <v>76</v>
      </c>
      <c r="D12" s="106">
        <v>432</v>
      </c>
      <c r="E12" s="107">
        <f>+D12*G12</f>
        <v>25920</v>
      </c>
      <c r="F12" s="121">
        <f>INT('[9]COSTO RACIÓN ALMUERZO'!$T$52)</f>
        <v>5223</v>
      </c>
      <c r="G12" s="121">
        <f>+G10</f>
        <v>60</v>
      </c>
      <c r="H12" s="122">
        <f>F12*E12</f>
        <v>135380160</v>
      </c>
      <c r="K12" s="119"/>
    </row>
    <row r="13" spans="1:11" ht="26.25" customHeight="1" x14ac:dyDescent="0.25">
      <c r="A13" s="375"/>
      <c r="B13" s="105" t="s">
        <v>77</v>
      </c>
      <c r="C13" s="105" t="s">
        <v>78</v>
      </c>
      <c r="D13" s="106"/>
      <c r="E13" s="106">
        <v>1</v>
      </c>
      <c r="F13" s="121">
        <f>600000*1.132</f>
        <v>679199.99999999988</v>
      </c>
      <c r="G13" s="121"/>
      <c r="H13" s="122">
        <f t="shared" ref="H13:H14" si="0">F13*E13</f>
        <v>679199.99999999988</v>
      </c>
    </row>
    <row r="14" spans="1:11" ht="30" x14ac:dyDescent="0.25">
      <c r="A14" s="376"/>
      <c r="B14" s="105" t="s">
        <v>79</v>
      </c>
      <c r="C14" s="105" t="s">
        <v>80</v>
      </c>
      <c r="D14" s="106"/>
      <c r="E14" s="106">
        <v>1</v>
      </c>
      <c r="F14" s="124">
        <f>1300000*1.132</f>
        <v>1471599.9999999998</v>
      </c>
      <c r="G14" s="121"/>
      <c r="H14" s="122">
        <f t="shared" si="0"/>
        <v>1471599.9999999998</v>
      </c>
    </row>
    <row r="15" spans="1:11" ht="120" x14ac:dyDescent="0.25">
      <c r="A15" s="115" t="s">
        <v>81</v>
      </c>
      <c r="B15" s="108" t="s">
        <v>100</v>
      </c>
      <c r="C15" s="105" t="s">
        <v>82</v>
      </c>
      <c r="D15" s="105"/>
      <c r="E15" s="105">
        <v>1</v>
      </c>
      <c r="F15" s="125">
        <f>800000*1.132</f>
        <v>905599.99999999988</v>
      </c>
      <c r="G15" s="126"/>
      <c r="H15" s="122">
        <f>+E15*F15</f>
        <v>905599.99999999988</v>
      </c>
    </row>
    <row r="16" spans="1:11" ht="247.5" customHeight="1" x14ac:dyDescent="0.25">
      <c r="A16" s="115" t="s">
        <v>83</v>
      </c>
      <c r="B16" s="109" t="s">
        <v>84</v>
      </c>
      <c r="C16" s="106" t="s">
        <v>85</v>
      </c>
      <c r="D16" s="110">
        <f>D12</f>
        <v>432</v>
      </c>
      <c r="E16" s="110">
        <v>1</v>
      </c>
      <c r="F16" s="124">
        <f>3255000/30</f>
        <v>108500</v>
      </c>
      <c r="G16" s="121">
        <f>+G12</f>
        <v>60</v>
      </c>
      <c r="H16" s="122">
        <f>+G16*F16</f>
        <v>6510000</v>
      </c>
    </row>
    <row r="17" spans="1:8" ht="30" x14ac:dyDescent="0.25">
      <c r="A17" s="374" t="s">
        <v>86</v>
      </c>
      <c r="B17" s="105" t="s">
        <v>87</v>
      </c>
      <c r="C17" s="106" t="s">
        <v>88</v>
      </c>
      <c r="D17" s="106"/>
      <c r="E17" s="106">
        <v>3</v>
      </c>
      <c r="F17" s="121">
        <f>299000*1.132</f>
        <v>338467.99999999994</v>
      </c>
      <c r="G17" s="121"/>
      <c r="H17" s="122">
        <f>+E17*F17</f>
        <v>1015403.9999999998</v>
      </c>
    </row>
    <row r="18" spans="1:8" ht="45" x14ac:dyDescent="0.25">
      <c r="A18" s="375"/>
      <c r="B18" s="105" t="s">
        <v>89</v>
      </c>
      <c r="C18" s="106" t="s">
        <v>88</v>
      </c>
      <c r="D18" s="106"/>
      <c r="E18" s="106">
        <v>3</v>
      </c>
      <c r="F18" s="121">
        <f>160000*1.132</f>
        <v>181119.99999999997</v>
      </c>
      <c r="G18" s="121"/>
      <c r="H18" s="121">
        <f>F18*E18</f>
        <v>543359.99999999988</v>
      </c>
    </row>
    <row r="19" spans="1:8" ht="20.25" x14ac:dyDescent="0.3">
      <c r="A19" s="377" t="s">
        <v>90</v>
      </c>
      <c r="B19" s="377"/>
      <c r="C19" s="377"/>
      <c r="D19" s="377"/>
      <c r="E19" s="377"/>
      <c r="F19" s="377"/>
      <c r="G19" s="378"/>
      <c r="H19" s="120">
        <f>SUM(H8:H18)</f>
        <v>194995190</v>
      </c>
    </row>
    <row r="20" spans="1:8" ht="39.75" customHeight="1" x14ac:dyDescent="0.25">
      <c r="A20" s="370" t="s">
        <v>98</v>
      </c>
      <c r="B20" s="371"/>
      <c r="C20" s="371"/>
      <c r="D20" s="371"/>
      <c r="E20" s="371"/>
      <c r="F20" s="371"/>
      <c r="G20" s="371"/>
      <c r="H20" s="371"/>
    </row>
    <row r="21" spans="1:8" ht="41.25" customHeight="1" x14ac:dyDescent="0.25">
      <c r="A21" s="273"/>
      <c r="B21" s="273"/>
      <c r="C21" s="273"/>
      <c r="D21" s="273"/>
      <c r="E21" s="273"/>
      <c r="F21" s="273"/>
      <c r="G21" s="273"/>
      <c r="H21" s="273"/>
    </row>
    <row r="22" spans="1:8" x14ac:dyDescent="0.25">
      <c r="A22" s="372" t="s">
        <v>13</v>
      </c>
      <c r="B22" s="372"/>
      <c r="C22" s="372"/>
      <c r="D22" s="372" t="s">
        <v>92</v>
      </c>
      <c r="E22" s="372"/>
      <c r="F22" s="372"/>
      <c r="G22" s="372"/>
      <c r="H22" s="372"/>
    </row>
    <row r="23" spans="1:8" x14ac:dyDescent="0.25">
      <c r="A23" s="273" t="s">
        <v>91</v>
      </c>
      <c r="B23" s="273"/>
      <c r="C23" s="273"/>
      <c r="D23" s="273" t="s">
        <v>15</v>
      </c>
      <c r="E23" s="273"/>
      <c r="F23" s="273"/>
      <c r="G23" s="273"/>
      <c r="H23" s="273"/>
    </row>
  </sheetData>
  <mergeCells count="16">
    <mergeCell ref="A1:J1"/>
    <mergeCell ref="A2:J2"/>
    <mergeCell ref="A3:J3"/>
    <mergeCell ref="A4:J4"/>
    <mergeCell ref="A5:J5"/>
    <mergeCell ref="A23:C23"/>
    <mergeCell ref="D23:H23"/>
    <mergeCell ref="A8:A14"/>
    <mergeCell ref="A17:A18"/>
    <mergeCell ref="A19:G19"/>
    <mergeCell ref="C6:H6"/>
    <mergeCell ref="A20:H20"/>
    <mergeCell ref="A21:H21"/>
    <mergeCell ref="A22:C22"/>
    <mergeCell ref="D22:H22"/>
    <mergeCell ref="A6:B6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ELEMENTOS ASEO</vt:lpstr>
      <vt:lpstr>PERSONAL</vt:lpstr>
      <vt:lpstr>Hoja1</vt:lpstr>
      <vt:lpstr>COSTO RACIÓN ALMUERZO</vt:lpstr>
      <vt:lpstr>CALCULO X ALIMENTOS E INSUMOS</vt:lpstr>
      <vt:lpstr>PRESUPUESTO OFICIAL</vt:lpstr>
      <vt:lpstr>'CALCULO X ALIMENTOS E INSUMOS'!Área_de_impresión</vt:lpstr>
      <vt:lpstr>'ELEMENTOS ASEO'!Área_de_impresión</vt:lpstr>
      <vt:lpstr>PERSONAL!Área_de_impresión</vt:lpstr>
      <vt:lpstr>'PRESUPUESTO OFICIAL'!Área_de_impresión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Leopoldo</dc:creator>
  <cp:lastModifiedBy>User</cp:lastModifiedBy>
  <cp:lastPrinted>2022-10-04T19:24:32Z</cp:lastPrinted>
  <dcterms:created xsi:type="dcterms:W3CDTF">2021-07-12T22:28:32Z</dcterms:created>
  <dcterms:modified xsi:type="dcterms:W3CDTF">2023-03-15T22:14:24Z</dcterms:modified>
</cp:coreProperties>
</file>